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1340" windowHeight="6480"/>
  </bookViews>
  <sheets>
    <sheet name="Summary" sheetId="4" r:id="rId1"/>
  </sheets>
  <externalReferences>
    <externalReference r:id="rId2"/>
  </externalReferences>
  <definedNames>
    <definedName name="_xlnm.Print_Area" localSheetId="0">Summary!$A$7:$AB$78</definedName>
    <definedName name="_xlnm.Print_Titles" localSheetId="0">Summary!$1:$6</definedName>
  </definedNames>
  <calcPr calcId="145621"/>
</workbook>
</file>

<file path=xl/calcChain.xml><?xml version="1.0" encoding="utf-8"?>
<calcChain xmlns="http://schemas.openxmlformats.org/spreadsheetml/2006/main">
  <c r="O153" i="4" l="1"/>
  <c r="O155" i="4"/>
  <c r="P169" i="4" l="1"/>
  <c r="P170" i="4"/>
  <c r="P168" i="4"/>
  <c r="Z171" i="4" l="1"/>
  <c r="Z170" i="4" l="1"/>
  <c r="Z169" i="4"/>
  <c r="Z168" i="4" l="1"/>
  <c r="O158" i="4" l="1"/>
  <c r="Z167" i="4" l="1"/>
  <c r="Z165" i="4" l="1"/>
  <c r="Z164" i="4"/>
  <c r="Z163" i="4"/>
  <c r="Z162" i="4"/>
  <c r="Z161" i="4"/>
  <c r="Z160" i="4"/>
  <c r="Z159" i="4"/>
  <c r="P14" i="4"/>
  <c r="P15" i="4"/>
  <c r="P47" i="4"/>
  <c r="P54" i="4"/>
  <c r="Y14" i="4"/>
  <c r="Y15" i="4"/>
  <c r="Z15" i="4" s="1"/>
  <c r="X21" i="4"/>
  <c r="O56" i="4"/>
  <c r="O57" i="4"/>
  <c r="O58" i="4"/>
  <c r="O59" i="4"/>
  <c r="O60" i="4"/>
  <c r="O61" i="4"/>
  <c r="O62" i="4"/>
  <c r="O63" i="4"/>
  <c r="O65" i="4"/>
  <c r="O66" i="4"/>
  <c r="O67" i="4"/>
  <c r="O68" i="4"/>
  <c r="O69" i="4"/>
  <c r="O70" i="4"/>
  <c r="O71" i="4"/>
  <c r="O72" i="4"/>
  <c r="O73" i="4"/>
  <c r="O74" i="4"/>
  <c r="O75" i="4"/>
  <c r="O76" i="4"/>
  <c r="B45" i="4"/>
  <c r="Z38" i="4"/>
  <c r="Z10" i="4"/>
  <c r="Z77" i="4"/>
  <c r="Z81" i="4"/>
  <c r="Z79" i="4"/>
  <c r="Z78" i="4"/>
  <c r="Z80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76" i="4"/>
  <c r="Z54" i="4"/>
  <c r="Z30" i="4"/>
  <c r="Z51" i="4"/>
  <c r="Z50" i="4"/>
  <c r="Z52" i="4"/>
  <c r="Z49" i="4"/>
  <c r="Z48" i="4"/>
  <c r="Z46" i="4"/>
  <c r="Z47" i="4"/>
  <c r="Z45" i="4"/>
  <c r="Z43" i="4"/>
  <c r="Z44" i="4"/>
  <c r="Z37" i="4"/>
  <c r="Z42" i="4"/>
  <c r="Z41" i="4"/>
  <c r="Z40" i="4"/>
  <c r="Z39" i="4"/>
  <c r="Z36" i="4"/>
  <c r="Z34" i="4"/>
  <c r="Z33" i="4"/>
  <c r="Z32" i="4"/>
  <c r="Z31" i="4"/>
  <c r="Z29" i="4"/>
  <c r="Z28" i="4"/>
  <c r="Z27" i="4"/>
  <c r="Z26" i="4"/>
  <c r="Z25" i="4"/>
  <c r="Z24" i="4"/>
  <c r="Z23" i="4"/>
  <c r="Z22" i="4"/>
  <c r="Z20" i="4"/>
  <c r="Z19" i="4"/>
  <c r="Z18" i="4"/>
  <c r="Z17" i="4"/>
  <c r="Z16" i="4"/>
  <c r="Z13" i="4"/>
  <c r="Z12" i="4"/>
  <c r="Z11" i="4"/>
  <c r="Z8" i="4"/>
  <c r="Z14" i="4" l="1"/>
  <c r="Z21" i="4"/>
</calcChain>
</file>

<file path=xl/comments1.xml><?xml version="1.0" encoding="utf-8"?>
<comments xmlns="http://schemas.openxmlformats.org/spreadsheetml/2006/main">
  <authors>
    <author>moorh</author>
    <author>Moorh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Get from G/Everyone/Multifamily Bond Transcripts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from G:/Everyone/Multifamily Bond Transcripts</t>
        </r>
      </text>
    </comment>
    <comment ref="P6" authorId="1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from Audrey's bound volumes
</t>
        </r>
      </text>
    </comment>
    <comment ref="Q6" authorId="1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from Audrey's bound volumes
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Hsg Auth of North Charleston is the bond issuer.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See 42M letter which says 2005 QAP.  Is found in the bond transcripts.
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See 42M letter which says 2005 QAP.  Is found in the bond transcripts.
</t>
        </r>
      </text>
    </comment>
    <comment ref="I53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City of Spartanburg is the bond issuer.</t>
        </r>
      </text>
    </comment>
    <comment ref="K53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City of Spartanburg is the bond issuer.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exception granted to allow these Boyd deals to apply 2007 QAP rules - Tracey Easton approved by email dated 8/15/07.</t>
        </r>
      </text>
    </comment>
    <comment ref="O56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1st figure is Series A Bond, 2nd figure is Series B.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City of Greenville is the bond issuer.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moorh:</t>
        </r>
        <r>
          <rPr>
            <sz val="8"/>
            <color indexed="81"/>
            <rFont val="Tahoma"/>
            <family val="2"/>
          </rPr>
          <t xml:space="preserve">
City of Greenville is the bond issuer.</t>
        </r>
      </text>
    </comment>
  </commentList>
</comments>
</file>

<file path=xl/sharedStrings.xml><?xml version="1.0" encoding="utf-8"?>
<sst xmlns="http://schemas.openxmlformats.org/spreadsheetml/2006/main" count="2599" uniqueCount="625">
  <si>
    <t>Tax Exempt Bond Developments</t>
  </si>
  <si>
    <t>Year</t>
  </si>
  <si>
    <t>Utilizing 4% Tax Credits?</t>
  </si>
  <si>
    <t>Development Name</t>
  </si>
  <si>
    <t>City / Town</t>
  </si>
  <si>
    <t>County</t>
  </si>
  <si>
    <t>Columbia</t>
  </si>
  <si>
    <t>Application Date</t>
  </si>
  <si>
    <t>Richland</t>
  </si>
  <si>
    <t>Yes</t>
  </si>
  <si>
    <t>1999</t>
  </si>
  <si>
    <t>Type of Development</t>
  </si>
  <si>
    <t>Acq/Reh</t>
  </si>
  <si>
    <t>901 Colleton Street</t>
  </si>
  <si>
    <t>Contact</t>
  </si>
  <si>
    <t>Gordon Blackwell</t>
  </si>
  <si>
    <t>Phone</t>
  </si>
  <si>
    <t>919 510-9660</t>
  </si>
  <si>
    <t>Street Address</t>
  </si>
  <si>
    <t>Public</t>
  </si>
  <si>
    <t># Units</t>
  </si>
  <si>
    <t># LI Units</t>
  </si>
  <si>
    <t>Rent Election</t>
  </si>
  <si>
    <t>No</t>
  </si>
  <si>
    <t>40/60</t>
  </si>
  <si>
    <t>Charleston</t>
  </si>
  <si>
    <t>Don Hinson</t>
  </si>
  <si>
    <t>803 561-0050</t>
  </si>
  <si>
    <t>Private</t>
  </si>
  <si>
    <t>Complete History from 1999 Resurrection</t>
  </si>
  <si>
    <t>Greenville</t>
  </si>
  <si>
    <t>% LI</t>
  </si>
  <si>
    <t>2000</t>
  </si>
  <si>
    <t>108-D Romney Street</t>
  </si>
  <si>
    <t>Jimmy Miller</t>
  </si>
  <si>
    <t>803 765-1050</t>
  </si>
  <si>
    <t>300 Furman Hall Road</t>
  </si>
  <si>
    <t>Rehab</t>
  </si>
  <si>
    <t>Carl Raab</t>
  </si>
  <si>
    <t>100 Shemwood Lane</t>
  </si>
  <si>
    <t>David Douglas</t>
  </si>
  <si>
    <t>843 358-1052</t>
  </si>
  <si>
    <t>108 Pineneedle Drive</t>
  </si>
  <si>
    <t>Spartanburg</t>
  </si>
  <si>
    <t>Pete Hubicki</t>
  </si>
  <si>
    <t>704 376-3594</t>
  </si>
  <si>
    <t>Stoney Creek</t>
  </si>
  <si>
    <t>The Ashton</t>
  </si>
  <si>
    <t>Bent Tree</t>
  </si>
  <si>
    <t>= utilizing 4% Tax Credits</t>
  </si>
  <si>
    <t>1401 Longcreek Drive</t>
  </si>
  <si>
    <t>Acquisition</t>
  </si>
  <si>
    <t>Daniel French</t>
  </si>
  <si>
    <t>843 689-6687</t>
  </si>
  <si>
    <t>18 Berryhill Road</t>
  </si>
  <si>
    <t>Lexington</t>
  </si>
  <si>
    <t>100 Bent Tree Lane</t>
  </si>
  <si>
    <t>Refunding</t>
  </si>
  <si>
    <t>William Gorin</t>
  </si>
  <si>
    <t>212 935-8760</t>
  </si>
  <si>
    <t>20/80</t>
  </si>
  <si>
    <t>$ Amount of Taxable Bonds</t>
  </si>
  <si>
    <t>Anderson</t>
  </si>
  <si>
    <t>Dorchester</t>
  </si>
  <si>
    <t>Bay Club</t>
  </si>
  <si>
    <t>East Ridge</t>
  </si>
  <si>
    <t>Paces Watch</t>
  </si>
  <si>
    <t>Springhouse</t>
  </si>
  <si>
    <t>North Slope</t>
  </si>
  <si>
    <t>Hunt Club</t>
  </si>
  <si>
    <t>Mt. Pleasant</t>
  </si>
  <si>
    <t>The Fairways</t>
  </si>
  <si>
    <t>2001</t>
  </si>
  <si>
    <t>350 Powell Road</t>
  </si>
  <si>
    <t>Simon Wadsworth</t>
  </si>
  <si>
    <t>901 682-6600</t>
  </si>
  <si>
    <t>Anderson Gardens</t>
  </si>
  <si>
    <t>110 Howard Lane</t>
  </si>
  <si>
    <t>Rob Richardson</t>
  </si>
  <si>
    <t>202 333-8931</t>
  </si>
  <si>
    <t>7930 St. Ives Road</t>
  </si>
  <si>
    <t>Dodge McCord</t>
  </si>
  <si>
    <t>303 757-8101</t>
  </si>
  <si>
    <t>2950 East North Street</t>
  </si>
  <si>
    <t>1000 Hunt Club Lane</t>
  </si>
  <si>
    <t>Martin's Creek</t>
  </si>
  <si>
    <t>700 Martin's Creek Blvd.</t>
  </si>
  <si>
    <t>Summerville</t>
  </si>
  <si>
    <t>Madeline Hall</t>
  </si>
  <si>
    <t>312 642-6000</t>
  </si>
  <si>
    <t>269 Alexandria Road</t>
  </si>
  <si>
    <t>Board Approved</t>
  </si>
  <si>
    <t>7648 Garners Ferry Road</t>
  </si>
  <si>
    <t>Colleen Siniard</t>
  </si>
  <si>
    <t>803 254-7700</t>
  </si>
  <si>
    <t>Arrington Place</t>
  </si>
  <si>
    <t>1720 Van Heise Street</t>
  </si>
  <si>
    <t>Belton Woods</t>
  </si>
  <si>
    <t>Knights Manor</t>
  </si>
  <si>
    <t>Harbor Landing</t>
  </si>
  <si>
    <t>1300 Central Avenue</t>
  </si>
  <si>
    <t>7625 Garners Ferry Road</t>
  </si>
  <si>
    <t>Palmetto Village at Lexington</t>
  </si>
  <si>
    <t>Palmetto Village at Kneece Rd</t>
  </si>
  <si>
    <t>Tax Map # 16911-02-06</t>
  </si>
  <si>
    <t>Wally Scruggs</t>
  </si>
  <si>
    <t>410 381-3990</t>
  </si>
  <si>
    <t>Tax Map # 004300-03-013</t>
  </si>
  <si>
    <t>Spring Grove</t>
  </si>
  <si>
    <t>109 Boling Road</t>
  </si>
  <si>
    <t>Taylors</t>
  </si>
  <si>
    <t>Poplar Square</t>
  </si>
  <si>
    <t>925 Miller Road</t>
  </si>
  <si>
    <t>Sumter</t>
  </si>
  <si>
    <t>997 Johnnie Dodds Blvd.</t>
  </si>
  <si>
    <t>Leslie Thompson</t>
  </si>
  <si>
    <t>704 332-8995</t>
  </si>
  <si>
    <t>South Carolina State Housing Finance &amp; Development Authority</t>
  </si>
  <si>
    <t>Status</t>
  </si>
  <si>
    <t>PIS</t>
  </si>
  <si>
    <t>Dead</t>
  </si>
  <si>
    <t>2003</t>
  </si>
  <si>
    <t>Rocky Creek</t>
  </si>
  <si>
    <t>1901 Woodruff Road</t>
  </si>
  <si>
    <t>New Const.</t>
  </si>
  <si>
    <t>Chris Record</t>
  </si>
  <si>
    <t>214 750-1575</t>
  </si>
  <si>
    <t>Canebreak</t>
  </si>
  <si>
    <t>Charles Bussard</t>
  </si>
  <si>
    <t>678 580-5203</t>
  </si>
  <si>
    <t>Beverly</t>
  </si>
  <si>
    <t>200 S Beverly Lane</t>
  </si>
  <si>
    <t>Greer</t>
  </si>
  <si>
    <t>Dan O'Dea</t>
  </si>
  <si>
    <t>512 863-7666</t>
  </si>
  <si>
    <t>Woodland</t>
  </si>
  <si>
    <t>180 South Pine Lake Road</t>
  </si>
  <si>
    <t>Greenville Arms</t>
  </si>
  <si>
    <t>200 Ashe Drive</t>
  </si>
  <si>
    <t>Hillandale</t>
  </si>
  <si>
    <t>525 Alcott Drive</t>
  </si>
  <si>
    <t>Gregg Logg</t>
  </si>
  <si>
    <t>562 256-2000</t>
  </si>
  <si>
    <t>Wyndham Pointe</t>
  </si>
  <si>
    <t>Brighton Hill Road</t>
  </si>
  <si>
    <t>Dan Muccio</t>
  </si>
  <si>
    <t>770 642-3720</t>
  </si>
  <si>
    <t>Planters Retreat</t>
  </si>
  <si>
    <t>Brad Queener</t>
  </si>
  <si>
    <t>843 497-4886</t>
  </si>
  <si>
    <t>Appian Way</t>
  </si>
  <si>
    <t>N. Charleston</t>
  </si>
  <si>
    <t>Cross Creek</t>
  </si>
  <si>
    <t>Outfield Road</t>
  </si>
  <si>
    <t>Beaufort</t>
  </si>
  <si>
    <t>Walt McGill</t>
  </si>
  <si>
    <t>678 455-1100</t>
  </si>
  <si>
    <t>Goose Creek</t>
  </si>
  <si>
    <t>Berkeley</t>
  </si>
  <si>
    <t>500 Wenwood Road</t>
  </si>
  <si>
    <t>Mark Stuckey</t>
  </si>
  <si>
    <t>803 744-9217</t>
  </si>
  <si>
    <t>Towers East</t>
  </si>
  <si>
    <t>Lauren Ridge</t>
  </si>
  <si>
    <t>803 732-1501</t>
  </si>
  <si>
    <t>Refund-ing?</t>
  </si>
  <si>
    <t>Type of Offering</t>
  </si>
  <si>
    <t>W. Carr Hagan, III</t>
  </si>
  <si>
    <t>865 549-7448</t>
  </si>
  <si>
    <t>415 North Main Street</t>
  </si>
  <si>
    <t>Bert Purvis</t>
  </si>
  <si>
    <t>704 715-9979</t>
  </si>
  <si>
    <t>Spanish Trace</t>
  </si>
  <si>
    <t>Mike Rogers</t>
  </si>
  <si>
    <t>865 549-7478</t>
  </si>
  <si>
    <t>Saluda Vistas</t>
  </si>
  <si>
    <t>West Columbia</t>
  </si>
  <si>
    <t>Ashley Apts (was Gable Oaks)</t>
  </si>
  <si>
    <t>Boulder Creek (was City Heights)</t>
  </si>
  <si>
    <t>Shemwood Crossing (was Piedmont Manor)</t>
  </si>
  <si>
    <t>Crescent Hill (was Sptnbg Terrace)</t>
  </si>
  <si>
    <t>Austin Woods (was Cedar Wood)</t>
  </si>
  <si>
    <t>Courtyard at Highland Park</t>
  </si>
  <si>
    <t>Rock Hill</t>
  </si>
  <si>
    <t>York</t>
  </si>
  <si>
    <t>923 Standard Street</t>
  </si>
  <si>
    <t>Jim Sari</t>
  </si>
  <si>
    <t>336 722-9871</t>
  </si>
  <si>
    <t>Kevin Connelly</t>
  </si>
  <si>
    <t>Twomac Lane</t>
  </si>
  <si>
    <t>803 798-0572</t>
  </si>
  <si>
    <t>1481 Center Street Ext.</t>
  </si>
  <si>
    <t>4400 Blk. of Ladson Road</t>
  </si>
  <si>
    <t>2400 Southside Blvd.</t>
  </si>
  <si>
    <t>#</t>
  </si>
  <si>
    <t>Placed in Service (PIS) Date</t>
  </si>
  <si>
    <t>Avalon Hills</t>
  </si>
  <si>
    <t>Rick Wagner</t>
  </si>
  <si>
    <t>214 890-1512</t>
  </si>
  <si>
    <t>Ashley Park</t>
  </si>
  <si>
    <t>Bishopville</t>
  </si>
  <si>
    <t>Lee</t>
  </si>
  <si>
    <t>Bamberg Village</t>
  </si>
  <si>
    <t>Bamberg</t>
  </si>
  <si>
    <t>Cambridge</t>
  </si>
  <si>
    <t>Castlewood</t>
  </si>
  <si>
    <t>Winnsboro</t>
  </si>
  <si>
    <t>Fairfield</t>
  </si>
  <si>
    <t>Country Lane</t>
  </si>
  <si>
    <t>Moncks Corner</t>
  </si>
  <si>
    <t>Countryside Townhouses</t>
  </si>
  <si>
    <t>Clinton</t>
  </si>
  <si>
    <t>Laurens</t>
  </si>
  <si>
    <t>Fairridge Lane</t>
  </si>
  <si>
    <t>Denmark</t>
  </si>
  <si>
    <t>Fairridge Village</t>
  </si>
  <si>
    <t>Heritage Square Townhomes</t>
  </si>
  <si>
    <t>Newberry</t>
  </si>
  <si>
    <t>Magnolia Village</t>
  </si>
  <si>
    <t>Walterboro</t>
  </si>
  <si>
    <t>Colleton</t>
  </si>
  <si>
    <t>Northwest</t>
  </si>
  <si>
    <t>Lancaster</t>
  </si>
  <si>
    <t>Park Avenue Ph 1</t>
  </si>
  <si>
    <t>Park Avenue Ph 2</t>
  </si>
  <si>
    <t>Johnston</t>
  </si>
  <si>
    <t>Edgefield</t>
  </si>
  <si>
    <t>Ryan Park</t>
  </si>
  <si>
    <t>Sherwood Forest</t>
  </si>
  <si>
    <t>Summer Lane</t>
  </si>
  <si>
    <t>The Oaks</t>
  </si>
  <si>
    <t>Walnut Village</t>
  </si>
  <si>
    <t>Wedgewood</t>
  </si>
  <si>
    <t>St. Stephen</t>
  </si>
  <si>
    <t>Manning</t>
  </si>
  <si>
    <t>Clarendon</t>
  </si>
  <si>
    <t>McCormick</t>
  </si>
  <si>
    <t>Santee</t>
  </si>
  <si>
    <t>Orangeburg</t>
  </si>
  <si>
    <t>Lugoff</t>
  </si>
  <si>
    <t>Kershaw</t>
  </si>
  <si>
    <t>Gaffney</t>
  </si>
  <si>
    <t>Cherokee</t>
  </si>
  <si>
    <t>214 Chappell Drive</t>
  </si>
  <si>
    <t>712 North Street</t>
  </si>
  <si>
    <t>559 Orangeburg Road</t>
  </si>
  <si>
    <t>700 Calhoun Street</t>
  </si>
  <si>
    <t>105 Debby Lane</t>
  </si>
  <si>
    <t>100 Countryside Circle</t>
  </si>
  <si>
    <t>309 E. Pinckney Street</t>
  </si>
  <si>
    <t>311 Pinckney Street</t>
  </si>
  <si>
    <t>124 Garlington Street</t>
  </si>
  <si>
    <t>2604 Myrtle Street</t>
  </si>
  <si>
    <t>450 Spruce Street</t>
  </si>
  <si>
    <t>3058 NW Apt Drive</t>
  </si>
  <si>
    <t>401 Park Avenue</t>
  </si>
  <si>
    <t>400 Bonner Lake Road</t>
  </si>
  <si>
    <t>710 Cambridge Lane</t>
  </si>
  <si>
    <t>102 Summerlane Drive</t>
  </si>
  <si>
    <t>116 Garlington Street</t>
  </si>
  <si>
    <t>500 Pine St. Ext.</t>
  </si>
  <si>
    <t>200 Bradham Avenue</t>
  </si>
  <si>
    <t>109 Hood Street</t>
  </si>
  <si>
    <t>Joe Wilczewski</t>
  </si>
  <si>
    <t>803 788-3800</t>
  </si>
  <si>
    <t>Prelim. Resolution from SCSHFDA</t>
  </si>
  <si>
    <t>U.S. Hwy.1 at Carlen Ave.</t>
  </si>
  <si>
    <t>Bridle Ridge</t>
  </si>
  <si>
    <t>310 Chandler Road</t>
  </si>
  <si>
    <t>Roger Jones</t>
  </si>
  <si>
    <t>843 377-0572</t>
  </si>
  <si>
    <t>across fm 221 Southport Rd</t>
  </si>
  <si>
    <t>Bridgeview Village (was Bayside)</t>
  </si>
  <si>
    <t>Berkley Pointe (was Wenmont)</t>
  </si>
  <si>
    <t>Estimated $ Amount of Tax Exempt Bond Cap</t>
  </si>
  <si>
    <t>TC Project #</t>
  </si>
  <si>
    <t>Easley</t>
  </si>
  <si>
    <t>Pickens</t>
  </si>
  <si>
    <t>Geer Lofts</t>
  </si>
  <si>
    <t>601 South 5th Street</t>
  </si>
  <si>
    <t>Adapt. ReUse</t>
  </si>
  <si>
    <t>336 714-8911</t>
  </si>
  <si>
    <t>Hallmark Timberlake</t>
  </si>
  <si>
    <t>1000 Hallmark Drive</t>
  </si>
  <si>
    <t>Paul Widman</t>
  </si>
  <si>
    <t>502 253-3100 x 145</t>
  </si>
  <si>
    <t>Brookside Crossing</t>
  </si>
  <si>
    <t>210 Springtree Drive</t>
  </si>
  <si>
    <t>Mark Richardson</t>
  </si>
  <si>
    <t>803 361-0211</t>
  </si>
  <si>
    <t>Textile Road</t>
  </si>
  <si>
    <t>QAP to Apply</t>
  </si>
  <si>
    <t>Autumnwood Village</t>
  </si>
  <si>
    <t>120 Autumnwood Lane</t>
  </si>
  <si>
    <t>Walhalla</t>
  </si>
  <si>
    <t>Oconee</t>
  </si>
  <si>
    <t>Belle Ville</t>
  </si>
  <si>
    <t>100 Jefferson Street</t>
  </si>
  <si>
    <t>Berkeley Place</t>
  </si>
  <si>
    <t>249 Gulledge Street</t>
  </si>
  <si>
    <t>Bon Aire</t>
  </si>
  <si>
    <t>700 South Randolph Street</t>
  </si>
  <si>
    <t>Landrum</t>
  </si>
  <si>
    <t>Breckenridge</t>
  </si>
  <si>
    <t>510 South Main Street</t>
  </si>
  <si>
    <t xml:space="preserve"> McColl</t>
  </si>
  <si>
    <t>Marlboro</t>
  </si>
  <si>
    <t>Brookside Manor</t>
  </si>
  <si>
    <t>1871 Brookside Manor</t>
  </si>
  <si>
    <t>Buena Vista</t>
  </si>
  <si>
    <t>683/726 Rice Avenue</t>
  </si>
  <si>
    <t>Union</t>
  </si>
  <si>
    <t>Colony Square</t>
  </si>
  <si>
    <t>201 Elizabeth Street</t>
  </si>
  <si>
    <t>Creekside</t>
  </si>
  <si>
    <t>205 Saluda Drive #41</t>
  </si>
  <si>
    <t>Piedmont</t>
  </si>
  <si>
    <t>Duval</t>
  </si>
  <si>
    <t>5 Culp Street</t>
  </si>
  <si>
    <t>Inman</t>
  </si>
  <si>
    <t>Fairfax Garden</t>
  </si>
  <si>
    <t>772 Saluda/1914 Charleston</t>
  </si>
  <si>
    <t>Fairfax</t>
  </si>
  <si>
    <t>Allendale</t>
  </si>
  <si>
    <t>Forest View</t>
  </si>
  <si>
    <t>101 Forest View Circle</t>
  </si>
  <si>
    <t>Liberty</t>
  </si>
  <si>
    <t>Harvin Manor</t>
  </si>
  <si>
    <t>53 Church Street</t>
  </si>
  <si>
    <t>Summerton</t>
  </si>
  <si>
    <t>Hidden Valley</t>
  </si>
  <si>
    <t>10 Valley Road #41</t>
  </si>
  <si>
    <t>Lyman</t>
  </si>
  <si>
    <t>Holly Springs</t>
  </si>
  <si>
    <t>300 Wilhelm Winter Street</t>
  </si>
  <si>
    <t>Travelers Rest</t>
  </si>
  <si>
    <t>Huntington Square</t>
  </si>
  <si>
    <t>100 Huntington Square Drive</t>
  </si>
  <si>
    <t>Jerine</t>
  </si>
  <si>
    <t>311 Subertown Road</t>
  </si>
  <si>
    <t>Whitmire</t>
  </si>
  <si>
    <t>Meadowbrook</t>
  </si>
  <si>
    <t>201 Reedy Fork Road</t>
  </si>
  <si>
    <t>Melrose Lane</t>
  </si>
  <si>
    <t>300 Sunset Avenue</t>
  </si>
  <si>
    <t>Great Falls</t>
  </si>
  <si>
    <t>Chester</t>
  </si>
  <si>
    <t>Midway Manor</t>
  </si>
  <si>
    <t>199 Mill Street</t>
  </si>
  <si>
    <t>West Pelzer</t>
  </si>
  <si>
    <t>North Oaks</t>
  </si>
  <si>
    <t>2501 Oak Street Ext.</t>
  </si>
  <si>
    <t>Conway</t>
  </si>
  <si>
    <t>Horry</t>
  </si>
  <si>
    <t>Oak Crest</t>
  </si>
  <si>
    <t>250 Little Texas Road</t>
  </si>
  <si>
    <t>Oakvale</t>
  </si>
  <si>
    <t>300 Goforth Street</t>
  </si>
  <si>
    <t>Cowpens</t>
  </si>
  <si>
    <t>Palmetto Lane</t>
  </si>
  <si>
    <t>330 Antreville Hwy</t>
  </si>
  <si>
    <t>Iva</t>
  </si>
  <si>
    <t>105/201/209 India Drive</t>
  </si>
  <si>
    <t>Plantation</t>
  </si>
  <si>
    <t>185 Montford Drive</t>
  </si>
  <si>
    <t>Georgetown</t>
  </si>
  <si>
    <t>Poplar Creek</t>
  </si>
  <si>
    <t>259 N. Main Street</t>
  </si>
  <si>
    <t>Ridgecrest</t>
  </si>
  <si>
    <t>743 Isaqueena Trail</t>
  </si>
  <si>
    <t>Central</t>
  </si>
  <si>
    <t>Ridgeview</t>
  </si>
  <si>
    <t>117 Ridgeview Drive</t>
  </si>
  <si>
    <t>Steeplechase</t>
  </si>
  <si>
    <t>1821 Hasty Road</t>
  </si>
  <si>
    <t>Camden</t>
  </si>
  <si>
    <t>Timmons Village</t>
  </si>
  <si>
    <t>301 Roberts Street</t>
  </si>
  <si>
    <t>13 Timmons Street</t>
  </si>
  <si>
    <t>Lynchburg</t>
  </si>
  <si>
    <t>Florence</t>
  </si>
  <si>
    <t>Town and Country</t>
  </si>
  <si>
    <t>Westwood</t>
  </si>
  <si>
    <t>925 Wesley Court</t>
  </si>
  <si>
    <t>Boiling Springs</t>
  </si>
  <si>
    <t>Wildwood</t>
  </si>
  <si>
    <t>360 E. Hampton Ave. Ext.</t>
  </si>
  <si>
    <t>Honea Path</t>
  </si>
  <si>
    <t>Abbeville</t>
  </si>
  <si>
    <t>Willow Creek</t>
  </si>
  <si>
    <t>501 Willow Loop</t>
  </si>
  <si>
    <t>Saluda</t>
  </si>
  <si>
    <t>Willow Run</t>
  </si>
  <si>
    <t>55 Harley Road</t>
  </si>
  <si>
    <t>Williston</t>
  </si>
  <si>
    <t>Barnwell</t>
  </si>
  <si>
    <t>Woodcreek</t>
  </si>
  <si>
    <t>1216 East Georgia Road</t>
  </si>
  <si>
    <t>Simpsonville</t>
  </si>
  <si>
    <t>Woodland Park</t>
  </si>
  <si>
    <t>113 Sharon Lane</t>
  </si>
  <si>
    <t>St. George</t>
  </si>
  <si>
    <t>Woodlawn Manor</t>
  </si>
  <si>
    <t>222 South Boyce Street</t>
  </si>
  <si>
    <t>Woodruff Arms</t>
  </si>
  <si>
    <t>100 Theo Circle</t>
  </si>
  <si>
    <t>Woodruff</t>
  </si>
  <si>
    <t>Woodstream</t>
  </si>
  <si>
    <t>313 N. Craft Street</t>
  </si>
  <si>
    <t>Wellford</t>
  </si>
  <si>
    <t>Date of Bond Issuance</t>
  </si>
  <si>
    <t>Final Bond Amount</t>
  </si>
  <si>
    <r>
      <t xml:space="preserve">TC </t>
    </r>
    <r>
      <rPr>
        <b/>
        <sz val="10"/>
        <rFont val="Arial"/>
        <family val="2"/>
      </rPr>
      <t>Allocation</t>
    </r>
    <r>
      <rPr>
        <sz val="10"/>
        <rFont val="Arial"/>
        <family val="2"/>
      </rPr>
      <t xml:space="preserve"> Date</t>
    </r>
  </si>
  <si>
    <t>N/A</t>
  </si>
  <si>
    <t>8465 Patriot Blvd.</t>
  </si>
  <si>
    <t>T.J. Turner</t>
  </si>
  <si>
    <t>770 367-4182</t>
  </si>
  <si>
    <t>Horizon Village</t>
  </si>
  <si>
    <t>Evergreen Place (was Roosevelt Heights)</t>
  </si>
  <si>
    <t>Southside Projects</t>
  </si>
  <si>
    <t>dupl</t>
  </si>
  <si>
    <t>n/a</t>
  </si>
  <si>
    <t>3835 Spruill Avenue</t>
  </si>
  <si>
    <t>Dave LaRoe</t>
  </si>
  <si>
    <t>843-906-3939</t>
  </si>
  <si>
    <t>North Augusta Gardens</t>
  </si>
  <si>
    <t>310 W. Hugh Street</t>
  </si>
  <si>
    <t>North Augusta</t>
  </si>
  <si>
    <t>Aiken</t>
  </si>
  <si>
    <t>Chase Northcutt</t>
  </si>
  <si>
    <t>404-364-2937</t>
  </si>
  <si>
    <t>Pickens Gardens</t>
  </si>
  <si>
    <t>St. Andrews Pointe</t>
  </si>
  <si>
    <t>1510 St. Andrews Road</t>
  </si>
  <si>
    <t>757-202-0688</t>
  </si>
  <si>
    <t>The Waters at Stoney Creek</t>
  </si>
  <si>
    <t>Michael Nguyen</t>
  </si>
  <si>
    <t>817-410-7712</t>
  </si>
  <si>
    <t>401 Columbiana Drive</t>
  </si>
  <si>
    <t>Bryan J. Shumway</t>
  </si>
  <si>
    <t>207-774-5101</t>
  </si>
  <si>
    <t>100 Lee's Crossing Drive</t>
  </si>
  <si>
    <t>50 Blease Street</t>
  </si>
  <si>
    <t>Hollis M. Fitch</t>
  </si>
  <si>
    <t>704-335-9112</t>
  </si>
  <si>
    <t>The Parker at Cone Phase II</t>
  </si>
  <si>
    <t>pooled financing</t>
  </si>
  <si>
    <t>102 Garden Drive</t>
  </si>
  <si>
    <t>Scattered site</t>
  </si>
  <si>
    <t>New/Acq/Reh</t>
  </si>
  <si>
    <t>Daryl Dalton</t>
  </si>
  <si>
    <t>864 598-6141</t>
  </si>
  <si>
    <t>300 Nichol Street</t>
  </si>
  <si>
    <t>Peter Behringer</t>
  </si>
  <si>
    <t>301 563-5560</t>
  </si>
  <si>
    <t>Crescent Landing</t>
  </si>
  <si>
    <t>1008 White Horse Road</t>
  </si>
  <si>
    <t>Joseph E. Resende</t>
  </si>
  <si>
    <t>703-838-8700</t>
  </si>
  <si>
    <t>Village Walk</t>
  </si>
  <si>
    <t>1800 Block of Richmond Ave</t>
  </si>
  <si>
    <t>Port Royal</t>
  </si>
  <si>
    <t>980-318-5000</t>
  </si>
  <si>
    <t>501c3 bonds?</t>
  </si>
  <si>
    <t>1385 Ashley River Road</t>
  </si>
  <si>
    <t>Chris Foster</t>
  </si>
  <si>
    <t>619-543-4202</t>
  </si>
  <si>
    <t>Ashley Arms</t>
  </si>
  <si>
    <t>1120 Crull Drive</t>
  </si>
  <si>
    <t>Harbison Gardens (was Columbiana Ridge)</t>
  </si>
  <si>
    <t>Riverwinds</t>
  </si>
  <si>
    <t>Manning Lane</t>
  </si>
  <si>
    <t>Sharon Lane</t>
  </si>
  <si>
    <t>Hazelwood Manor</t>
  </si>
  <si>
    <t>Pineridge</t>
  </si>
  <si>
    <t xml:space="preserve">Stonegate </t>
  </si>
  <si>
    <t>The Landings</t>
  </si>
  <si>
    <t>Three Oaks</t>
  </si>
  <si>
    <t>Westchase</t>
  </si>
  <si>
    <t>Scarlett Oaks</t>
  </si>
  <si>
    <t>Country Ridge</t>
  </si>
  <si>
    <t>Logan Lane</t>
  </si>
  <si>
    <t>Meadow Park</t>
  </si>
  <si>
    <t>Laurelwood</t>
  </si>
  <si>
    <t>Marion Manor</t>
  </si>
  <si>
    <t xml:space="preserve">Timber Ridge </t>
  </si>
  <si>
    <t xml:space="preserve">Johnston </t>
  </si>
  <si>
    <t>Prosperity</t>
  </si>
  <si>
    <t>Clover</t>
  </si>
  <si>
    <t>Little River</t>
  </si>
  <si>
    <t>Clio</t>
  </si>
  <si>
    <t xml:space="preserve">Walhalla </t>
  </si>
  <si>
    <t>Ridgeland</t>
  </si>
  <si>
    <t>Jasper</t>
  </si>
  <si>
    <t>Mullins</t>
  </si>
  <si>
    <t>Marion</t>
  </si>
  <si>
    <t>1324 Old River Road</t>
  </si>
  <si>
    <t>300 East South Street</t>
  </si>
  <si>
    <t>123 Sharon Lane</t>
  </si>
  <si>
    <t>1202 Calhoun St</t>
  </si>
  <si>
    <t>125 Pine Street</t>
  </si>
  <si>
    <t>700 Stonegate Drive</t>
  </si>
  <si>
    <t>590 Phillips Street</t>
  </si>
  <si>
    <t>106 Bundy Street</t>
  </si>
  <si>
    <t>100 Pine Manor Circle</t>
  </si>
  <si>
    <t>301 West Dogwood Drive</t>
  </si>
  <si>
    <t>131 Hotel Street</t>
  </si>
  <si>
    <t>308 Wall Road</t>
  </si>
  <si>
    <t>Drew Schaumber</t>
  </si>
  <si>
    <t>202 905-7722</t>
  </si>
  <si>
    <t>138 Textile Avenue</t>
  </si>
  <si>
    <t>81 S. Textile Avenue</t>
  </si>
  <si>
    <t>430 Perry Avenue</t>
  </si>
  <si>
    <t>Companion at Lee's Crossing II</t>
  </si>
  <si>
    <t>Village at River's Edge</t>
  </si>
  <si>
    <t>Reginal B. Barner</t>
  </si>
  <si>
    <t>803-643-4224</t>
  </si>
  <si>
    <t>Harbor at West Greenville</t>
  </si>
  <si>
    <t>Haven at West Greenville</t>
  </si>
  <si>
    <t>Gallery at West Greenville</t>
  </si>
  <si>
    <t>Prelim.</t>
  </si>
  <si>
    <t>61 Cottonwood Circle</t>
  </si>
  <si>
    <t>16 Laurelwood Court</t>
  </si>
  <si>
    <t>544 South Logan Street</t>
  </si>
  <si>
    <t>4080 N Horseshoe Road</t>
  </si>
  <si>
    <t>200 Three Oaks Road</t>
  </si>
  <si>
    <t>200 Old Chapin Road</t>
  </si>
  <si>
    <t>Waters at Magnolia Bay</t>
  </si>
  <si>
    <t>10765 US Hwy 78</t>
  </si>
  <si>
    <t>Lincolnville</t>
  </si>
  <si>
    <t>469-206-8900</t>
  </si>
  <si>
    <t>7 scattered sites</t>
  </si>
  <si>
    <t>864-598-6102</t>
  </si>
  <si>
    <t>Spartanburg Hsg Auth RAD</t>
  </si>
  <si>
    <t>Columbia Gardens</t>
  </si>
  <si>
    <t>4000 Plowden Road</t>
  </si>
  <si>
    <t>511 Alcott Drive</t>
  </si>
  <si>
    <t>Colony Apartments</t>
  </si>
  <si>
    <t>3545 W. Beltline Blvd.</t>
  </si>
  <si>
    <t>Jennifer Cloud</t>
  </si>
  <si>
    <t>The Assembly</t>
  </si>
  <si>
    <t>303-226-9121</t>
  </si>
  <si>
    <t>Sunrise Village</t>
  </si>
  <si>
    <t>3900 Neomi Street</t>
  </si>
  <si>
    <t>North Charleston</t>
  </si>
  <si>
    <t>Waters at Berryhill</t>
  </si>
  <si>
    <t>469-206-8903</t>
  </si>
  <si>
    <t>3156 W. Blue Ridge Drive</t>
  </si>
  <si>
    <t>Garlington Villas (merged w Summerfield)</t>
  </si>
  <si>
    <t>Summerfield (merged w Garlington)</t>
  </si>
  <si>
    <t>Waters at Longcreek</t>
  </si>
  <si>
    <t>Castle Rock</t>
  </si>
  <si>
    <t>230 Castle Rock Road</t>
  </si>
  <si>
    <t>Briarwood</t>
  </si>
  <si>
    <t>Cottonwood</t>
  </si>
  <si>
    <t>1053 St. James Avenue</t>
  </si>
  <si>
    <t>Waters at St. James</t>
  </si>
  <si>
    <t>Bayside (see 50305)</t>
  </si>
  <si>
    <t>Rocky Creek (see 50306)</t>
  </si>
  <si>
    <t>Waters at Willow Lake</t>
  </si>
  <si>
    <t>5313 Fairfield Road</t>
  </si>
  <si>
    <t>80 Thruston Street</t>
  </si>
  <si>
    <t>Egbert L.J. Perry</t>
  </si>
  <si>
    <t>404-224-1860</t>
  </si>
  <si>
    <t>Preserve at Logan Park - Rehab</t>
  </si>
  <si>
    <t>Preserve at Logan Park - NC</t>
  </si>
  <si>
    <t>Canterbury</t>
  </si>
  <si>
    <t>Creekwood</t>
  </si>
  <si>
    <t>Devonshire</t>
  </si>
  <si>
    <t>Evans Knoll</t>
  </si>
  <si>
    <t>Foxcreek</t>
  </si>
  <si>
    <t>Knolwood</t>
  </si>
  <si>
    <t>Oakland Plantation</t>
  </si>
  <si>
    <t>Pecan Grove</t>
  </si>
  <si>
    <t>Ramblewood</t>
  </si>
  <si>
    <t>Sandy Bay</t>
  </si>
  <si>
    <t>Shady Moss</t>
  </si>
  <si>
    <t>Sparkleberry Hill</t>
  </si>
  <si>
    <t>Tallwood</t>
  </si>
  <si>
    <t>Water Oak</t>
  </si>
  <si>
    <t>West End Manor</t>
  </si>
  <si>
    <t>West Pines</t>
  </si>
  <si>
    <t>Woodside</t>
  </si>
  <si>
    <t>Yorktown</t>
  </si>
  <si>
    <t>103 E Canterbury Lane</t>
  </si>
  <si>
    <t>1523 Water Street Ext.</t>
  </si>
  <si>
    <t>715 N. Farr Avenue</t>
  </si>
  <si>
    <t>Andrews</t>
  </si>
  <si>
    <t>701 W. Moultrie St.</t>
  </si>
  <si>
    <t>260 Ravenell Dr</t>
  </si>
  <si>
    <t>305 Knolcreek Drive</t>
  </si>
  <si>
    <t>5501 Edgehill Rd</t>
  </si>
  <si>
    <t>71 Carwellyn Road</t>
  </si>
  <si>
    <t>131 Pinewood Drive</t>
  </si>
  <si>
    <t>Batesburg</t>
  </si>
  <si>
    <t>628 Nelson Blvd</t>
  </si>
  <si>
    <t>Kingstree</t>
  </si>
  <si>
    <t>1705 Shady Moss Ct</t>
  </si>
  <si>
    <t>100 Chalice Ln</t>
  </si>
  <si>
    <t>113 Tallwood Drive</t>
  </si>
  <si>
    <t>303 E. Elizabeth Street</t>
  </si>
  <si>
    <t>Jefferson</t>
  </si>
  <si>
    <t>629 Rice Avenue Ext</t>
  </si>
  <si>
    <t>113 Clyde Avenue</t>
  </si>
  <si>
    <t>Cheraw</t>
  </si>
  <si>
    <t>210 Roland Street</t>
  </si>
  <si>
    <t>111 Quinn Road</t>
  </si>
  <si>
    <t>Williamsburg</t>
  </si>
  <si>
    <t>Chesterfield</t>
  </si>
  <si>
    <t>Lorick Place</t>
  </si>
  <si>
    <t>3800 West Avenue</t>
  </si>
  <si>
    <t>Gilbert Walker</t>
  </si>
  <si>
    <t>Northside Apartments</t>
  </si>
  <si>
    <t>400 Howard Street</t>
  </si>
  <si>
    <t>Taylor Davis</t>
  </si>
  <si>
    <t>864 438-5093</t>
  </si>
  <si>
    <t>803 257-3886</t>
  </si>
  <si>
    <t>20/50</t>
  </si>
  <si>
    <t>Comp. Lee's Crossing (was Franklin Square)</t>
  </si>
  <si>
    <t>Transcript TBA</t>
  </si>
  <si>
    <t>Palmilla 228 (was St Andrews Gardens)</t>
  </si>
  <si>
    <t>4031 Pearl St</t>
  </si>
  <si>
    <t>Terril Bates</t>
  </si>
  <si>
    <t>Killian Terrace</t>
  </si>
  <si>
    <t>325 Olga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</si>
</sst>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quotePrefix="1"/>
    <xf numFmtId="0" fontId="2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0" xfId="0" applyFill="1"/>
    <xf numFmtId="43" fontId="0" fillId="0" borderId="0" xfId="1" applyFont="1" applyFill="1"/>
    <xf numFmtId="0" fontId="0" fillId="3" borderId="0" xfId="0" applyFill="1" applyBorder="1"/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4" fontId="0" fillId="3" borderId="2" xfId="0" applyNumberFormat="1" applyFill="1" applyBorder="1"/>
    <xf numFmtId="0" fontId="0" fillId="3" borderId="2" xfId="0" applyFill="1" applyBorder="1"/>
    <xf numFmtId="43" fontId="0" fillId="3" borderId="2" xfId="1" applyFont="1" applyFill="1" applyBorder="1"/>
    <xf numFmtId="9" fontId="0" fillId="3" borderId="2" xfId="2" applyFont="1" applyFill="1" applyBorder="1"/>
    <xf numFmtId="0" fontId="0" fillId="3" borderId="3" xfId="0" applyFill="1" applyBorder="1"/>
    <xf numFmtId="14" fontId="0" fillId="3" borderId="4" xfId="0" applyNumberFormat="1" applyFill="1" applyBorder="1"/>
    <xf numFmtId="0" fontId="0" fillId="3" borderId="4" xfId="0" applyFill="1" applyBorder="1"/>
    <xf numFmtId="43" fontId="0" fillId="3" borderId="4" xfId="1" applyFont="1" applyFill="1" applyBorder="1"/>
    <xf numFmtId="9" fontId="0" fillId="3" borderId="4" xfId="2" applyFont="1" applyFill="1" applyBorder="1"/>
    <xf numFmtId="0" fontId="0" fillId="3" borderId="5" xfId="0" applyFill="1" applyBorder="1"/>
    <xf numFmtId="14" fontId="0" fillId="3" borderId="0" xfId="0" applyNumberFormat="1" applyFill="1" applyBorder="1"/>
    <xf numFmtId="43" fontId="0" fillId="3" borderId="0" xfId="1" applyFont="1" applyFill="1" applyBorder="1"/>
    <xf numFmtId="9" fontId="0" fillId="3" borderId="0" xfId="2" applyFont="1" applyFill="1" applyBorder="1"/>
    <xf numFmtId="0" fontId="0" fillId="3" borderId="6" xfId="0" applyFill="1" applyBorder="1"/>
    <xf numFmtId="14" fontId="0" fillId="0" borderId="0" xfId="0" applyNumberFormat="1" applyFill="1" applyBorder="1"/>
    <xf numFmtId="0" fontId="0" fillId="0" borderId="0" xfId="0" applyFill="1" applyBorder="1"/>
    <xf numFmtId="43" fontId="5" fillId="0" borderId="0" xfId="1" applyFont="1" applyFill="1" applyBorder="1"/>
    <xf numFmtId="0" fontId="0" fillId="5" borderId="0" xfId="0" applyFill="1" applyBorder="1"/>
    <xf numFmtId="9" fontId="0" fillId="0" borderId="0" xfId="2" applyFont="1" applyFill="1" applyBorder="1"/>
    <xf numFmtId="0" fontId="0" fillId="0" borderId="6" xfId="0" applyFill="1" applyBorder="1"/>
    <xf numFmtId="0" fontId="0" fillId="4" borderId="0" xfId="0" applyFill="1" applyBorder="1"/>
    <xf numFmtId="14" fontId="0" fillId="0" borderId="7" xfId="0" applyNumberFormat="1" applyFill="1" applyBorder="1"/>
    <xf numFmtId="0" fontId="0" fillId="0" borderId="7" xfId="0" applyFill="1" applyBorder="1"/>
    <xf numFmtId="43" fontId="0" fillId="0" borderId="7" xfId="1" applyFont="1" applyFill="1" applyBorder="1"/>
    <xf numFmtId="0" fontId="0" fillId="5" borderId="7" xfId="0" applyFill="1" applyBorder="1"/>
    <xf numFmtId="9" fontId="0" fillId="0" borderId="7" xfId="2" applyFont="1" applyFill="1" applyBorder="1"/>
    <xf numFmtId="0" fontId="0" fillId="0" borderId="8" xfId="0" applyFill="1" applyBorder="1"/>
    <xf numFmtId="0" fontId="0" fillId="0" borderId="4" xfId="0" applyBorder="1"/>
    <xf numFmtId="43" fontId="0" fillId="0" borderId="0" xfId="1" applyFont="1" applyFill="1" applyBorder="1"/>
    <xf numFmtId="14" fontId="0" fillId="3" borderId="7" xfId="0" applyNumberFormat="1" applyFill="1" applyBorder="1"/>
    <xf numFmtId="0" fontId="0" fillId="3" borderId="7" xfId="0" applyFill="1" applyBorder="1"/>
    <xf numFmtId="43" fontId="0" fillId="3" borderId="7" xfId="1" applyFont="1" applyFill="1" applyBorder="1"/>
    <xf numFmtId="9" fontId="0" fillId="3" borderId="7" xfId="2" applyFont="1" applyFill="1" applyBorder="1"/>
    <xf numFmtId="0" fontId="0" fillId="3" borderId="8" xfId="0" applyFill="1" applyBorder="1"/>
    <xf numFmtId="43" fontId="5" fillId="3" borderId="4" xfId="1" applyFont="1" applyFill="1" applyBorder="1"/>
    <xf numFmtId="43" fontId="5" fillId="3" borderId="0" xfId="1" applyFont="1" applyFill="1" applyBorder="1"/>
    <xf numFmtId="43" fontId="5" fillId="3" borderId="7" xfId="1" applyFont="1" applyFill="1" applyBorder="1"/>
    <xf numFmtId="0" fontId="0" fillId="4" borderId="9" xfId="0" applyFill="1" applyBorder="1"/>
    <xf numFmtId="0" fontId="0" fillId="4" borderId="7" xfId="0" quotePrefix="1" applyFill="1" applyBorder="1"/>
    <xf numFmtId="43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2" borderId="1" xfId="0" applyNumberFormat="1" applyFill="1" applyBorder="1" applyAlignment="1">
      <alignment horizontal="center" wrapText="1"/>
    </xf>
    <xf numFmtId="43" fontId="0" fillId="0" borderId="0" xfId="1" applyFont="1" applyBorder="1"/>
    <xf numFmtId="14" fontId="0" fillId="0" borderId="0" xfId="0" applyNumberFormat="1" applyAlignment="1">
      <alignment horizontal="right"/>
    </xf>
    <xf numFmtId="0" fontId="0" fillId="4" borderId="0" xfId="0" quotePrefix="1" applyFill="1" applyBorder="1"/>
    <xf numFmtId="14" fontId="6" fillId="3" borderId="0" xfId="0" applyNumberFormat="1" applyFont="1" applyFill="1" applyBorder="1"/>
    <xf numFmtId="0" fontId="0" fillId="4" borderId="10" xfId="0" applyFill="1" applyBorder="1"/>
    <xf numFmtId="0" fontId="0" fillId="6" borderId="11" xfId="0" applyFill="1" applyBorder="1"/>
    <xf numFmtId="0" fontId="0" fillId="6" borderId="4" xfId="0" quotePrefix="1" applyFill="1" applyBorder="1"/>
    <xf numFmtId="0" fontId="0" fillId="6" borderId="10" xfId="0" applyFill="1" applyBorder="1"/>
    <xf numFmtId="0" fontId="0" fillId="6" borderId="0" xfId="0" quotePrefix="1" applyFill="1" applyBorder="1"/>
    <xf numFmtId="0" fontId="0" fillId="6" borderId="12" xfId="0" applyFill="1" applyBorder="1"/>
    <xf numFmtId="0" fontId="0" fillId="6" borderId="2" xfId="0" quotePrefix="1" applyFill="1" applyBorder="1"/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7" xfId="0" applyFill="1" applyBorder="1"/>
    <xf numFmtId="0" fontId="1" fillId="6" borderId="0" xfId="0" quotePrefix="1" applyFont="1" applyFill="1" applyBorder="1"/>
    <xf numFmtId="0" fontId="0" fillId="7" borderId="0" xfId="0" quotePrefix="1" applyFill="1" applyBorder="1"/>
    <xf numFmtId="0" fontId="0" fillId="8" borderId="1" xfId="0" applyFill="1" applyBorder="1" applyAlignment="1">
      <alignment horizontal="center" wrapText="1"/>
    </xf>
    <xf numFmtId="0" fontId="0" fillId="0" borderId="7" xfId="0" applyBorder="1"/>
    <xf numFmtId="14" fontId="0" fillId="0" borderId="0" xfId="0" applyNumberFormat="1" applyBorder="1"/>
    <xf numFmtId="0" fontId="0" fillId="0" borderId="0" xfId="0" applyBorder="1"/>
    <xf numFmtId="0" fontId="0" fillId="6" borderId="9" xfId="0" applyFill="1" applyBorder="1"/>
    <xf numFmtId="0" fontId="0" fillId="6" borderId="7" xfId="0" quotePrefix="1" applyFill="1" applyBorder="1"/>
    <xf numFmtId="14" fontId="0" fillId="3" borderId="0" xfId="0" quotePrefix="1" applyNumberFormat="1" applyFill="1" applyBorder="1"/>
    <xf numFmtId="0" fontId="0" fillId="3" borderId="0" xfId="0" quotePrefix="1" applyFill="1" applyBorder="1"/>
    <xf numFmtId="0" fontId="7" fillId="0" borderId="0" xfId="0" applyFont="1"/>
    <xf numFmtId="14" fontId="0" fillId="0" borderId="0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quotePrefix="1" applyNumberFormat="1" applyAlignment="1">
      <alignment horizontal="right"/>
    </xf>
    <xf numFmtId="0" fontId="1" fillId="0" borderId="7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4" borderId="12" xfId="0" applyFill="1" applyBorder="1"/>
    <xf numFmtId="14" fontId="0" fillId="3" borderId="0" xfId="0" applyNumberFormat="1" applyFill="1" applyBorder="1" applyAlignment="1">
      <alignment horizontal="right"/>
    </xf>
    <xf numFmtId="0" fontId="0" fillId="6" borderId="0" xfId="0" applyFill="1" applyBorder="1"/>
    <xf numFmtId="0" fontId="0" fillId="0" borderId="6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0" xfId="0" applyFont="1"/>
    <xf numFmtId="164" fontId="5" fillId="0" borderId="0" xfId="0" applyNumberFormat="1" applyFont="1" applyFill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/>
    <xf numFmtId="0" fontId="0" fillId="3" borderId="0" xfId="0" applyFont="1" applyFill="1" applyBorder="1"/>
    <xf numFmtId="0" fontId="5" fillId="3" borderId="0" xfId="0" applyFont="1" applyFill="1" applyBorder="1"/>
    <xf numFmtId="0" fontId="0" fillId="0" borderId="6" xfId="0" applyNumberForma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3" borderId="6" xfId="0" applyFont="1" applyFill="1" applyBorder="1"/>
    <xf numFmtId="14" fontId="5" fillId="0" borderId="0" xfId="0" applyNumberFormat="1" applyFont="1" applyFill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0" fillId="0" borderId="7" xfId="0" applyFont="1" applyFill="1" applyBorder="1"/>
    <xf numFmtId="14" fontId="5" fillId="0" borderId="7" xfId="0" applyNumberFormat="1" applyFont="1" applyFill="1" applyBorder="1" applyAlignment="1">
      <alignment horizontal="right"/>
    </xf>
    <xf numFmtId="0" fontId="0" fillId="3" borderId="7" xfId="0" applyFont="1" applyFill="1" applyBorder="1"/>
    <xf numFmtId="0" fontId="5" fillId="3" borderId="7" xfId="0" applyFont="1" applyFill="1" applyBorder="1"/>
    <xf numFmtId="0" fontId="5" fillId="0" borderId="7" xfId="0" applyFont="1" applyFill="1" applyBorder="1"/>
    <xf numFmtId="14" fontId="0" fillId="0" borderId="7" xfId="0" applyNumberFormat="1" applyFill="1" applyBorder="1" applyAlignment="1">
      <alignment horizontal="right"/>
    </xf>
    <xf numFmtId="0" fontId="0" fillId="0" borderId="8" xfId="0" applyNumberForma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0" fontId="0" fillId="9" borderId="5" xfId="0" applyFill="1" applyBorder="1"/>
    <xf numFmtId="0" fontId="0" fillId="9" borderId="6" xfId="0" applyFill="1" applyBorder="1"/>
    <xf numFmtId="9" fontId="8" fillId="9" borderId="0" xfId="2" applyFont="1" applyFill="1"/>
    <xf numFmtId="9" fontId="8" fillId="9" borderId="7" xfId="2" applyFont="1" applyFill="1" applyBorder="1"/>
    <xf numFmtId="9" fontId="0" fillId="9" borderId="0" xfId="0" applyNumberFormat="1" applyFill="1"/>
    <xf numFmtId="9" fontId="8" fillId="0" borderId="0" xfId="2" applyFont="1" applyFill="1"/>
    <xf numFmtId="0" fontId="0" fillId="0" borderId="6" xfId="0" applyFont="1" applyFill="1" applyBorder="1"/>
    <xf numFmtId="9" fontId="8" fillId="0" borderId="7" xfId="2" applyFont="1" applyFill="1" applyBorder="1"/>
    <xf numFmtId="0" fontId="0" fillId="0" borderId="8" xfId="0" applyFont="1" applyFill="1" applyBorder="1"/>
    <xf numFmtId="0" fontId="0" fillId="3" borderId="0" xfId="0" applyFill="1" applyBorder="1" applyAlignment="1">
      <alignment horizontal="right"/>
    </xf>
    <xf numFmtId="14" fontId="5" fillId="3" borderId="0" xfId="0" applyNumberFormat="1" applyFont="1" applyFill="1" applyBorder="1"/>
    <xf numFmtId="0" fontId="0" fillId="10" borderId="10" xfId="0" applyFill="1" applyBorder="1"/>
    <xf numFmtId="0" fontId="0" fillId="10" borderId="0" xfId="0" applyFill="1" applyBorder="1"/>
    <xf numFmtId="0" fontId="0" fillId="10" borderId="7" xfId="0" applyFill="1" applyBorder="1"/>
    <xf numFmtId="43" fontId="0" fillId="0" borderId="7" xfId="1" applyFont="1" applyFill="1" applyBorder="1" applyAlignment="1">
      <alignment horizontal="right"/>
    </xf>
    <xf numFmtId="0" fontId="0" fillId="9" borderId="0" xfId="0" applyFont="1" applyFill="1" applyBorder="1"/>
    <xf numFmtId="14" fontId="0" fillId="9" borderId="0" xfId="0" applyNumberFormat="1" applyFill="1" applyBorder="1"/>
    <xf numFmtId="14" fontId="0" fillId="9" borderId="7" xfId="0" applyNumberFormat="1" applyFill="1" applyBorder="1"/>
    <xf numFmtId="14" fontId="0" fillId="9" borderId="0" xfId="0" applyNumberFormat="1" applyFill="1"/>
    <xf numFmtId="9" fontId="8" fillId="9" borderId="0" xfId="2" applyFont="1" applyFill="1"/>
    <xf numFmtId="0" fontId="0" fillId="3" borderId="8" xfId="0" applyFont="1" applyFill="1" applyBorder="1"/>
    <xf numFmtId="43" fontId="8" fillId="9" borderId="0" xfId="1" applyFont="1" applyFill="1" applyBorder="1"/>
    <xf numFmtId="43" fontId="8" fillId="9" borderId="0" xfId="1" applyFont="1" applyFill="1"/>
    <xf numFmtId="43" fontId="5" fillId="9" borderId="0" xfId="1" applyFont="1" applyFill="1"/>
    <xf numFmtId="43" fontId="8" fillId="9" borderId="7" xfId="1" applyFont="1" applyFill="1" applyBorder="1"/>
    <xf numFmtId="0" fontId="0" fillId="9" borderId="0" xfId="0" applyFill="1"/>
    <xf numFmtId="43" fontId="5" fillId="9" borderId="0" xfId="0" applyNumberFormat="1" applyFont="1" applyFill="1"/>
    <xf numFmtId="0" fontId="0" fillId="9" borderId="7" xfId="0" applyFill="1" applyBorder="1"/>
    <xf numFmtId="14" fontId="0" fillId="9" borderId="0" xfId="0" applyNumberFormat="1" applyFont="1" applyFill="1" applyBorder="1"/>
    <xf numFmtId="0" fontId="0" fillId="0" borderId="2" xfId="0" applyFill="1" applyBorder="1"/>
    <xf numFmtId="14" fontId="0" fillId="0" borderId="2" xfId="0" applyNumberFormat="1" applyFill="1" applyBorder="1" applyAlignment="1">
      <alignment horizontal="right"/>
    </xf>
    <xf numFmtId="0" fontId="0" fillId="0" borderId="3" xfId="0" applyNumberFormat="1" applyFill="1" applyBorder="1" applyAlignment="1">
      <alignment horizontal="right"/>
    </xf>
    <xf numFmtId="0" fontId="0" fillId="4" borderId="2" xfId="0" applyFill="1" applyBorder="1"/>
    <xf numFmtId="14" fontId="0" fillId="9" borderId="2" xfId="0" applyNumberFormat="1" applyFill="1" applyBorder="1"/>
    <xf numFmtId="0" fontId="0" fillId="3" borderId="2" xfId="0" applyFont="1" applyFill="1" applyBorder="1"/>
    <xf numFmtId="43" fontId="8" fillId="9" borderId="2" xfId="1" applyFont="1" applyFill="1" applyBorder="1"/>
    <xf numFmtId="43" fontId="5" fillId="9" borderId="2" xfId="0" applyNumberFormat="1" applyFont="1" applyFill="1" applyBorder="1"/>
    <xf numFmtId="0" fontId="5" fillId="3" borderId="2" xfId="0" applyFont="1" applyFill="1" applyBorder="1"/>
    <xf numFmtId="9" fontId="8" fillId="9" borderId="2" xfId="2" applyFont="1" applyFill="1" applyBorder="1"/>
    <xf numFmtId="0" fontId="0" fillId="3" borderId="3" xfId="0" applyFont="1" applyFill="1" applyBorder="1"/>
    <xf numFmtId="0" fontId="0" fillId="9" borderId="0" xfId="0" applyFill="1" applyBorder="1"/>
    <xf numFmtId="9" fontId="8" fillId="9" borderId="0" xfId="2" applyFont="1" applyFill="1"/>
    <xf numFmtId="43" fontId="8" fillId="9" borderId="0" xfId="1" applyFont="1" applyFill="1" applyBorder="1"/>
    <xf numFmtId="43" fontId="8" fillId="9" borderId="0" xfId="1" applyFont="1" applyFill="1"/>
    <xf numFmtId="43" fontId="5" fillId="9" borderId="0" xfId="1" applyFont="1" applyFill="1" applyBorder="1"/>
    <xf numFmtId="0" fontId="5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3" borderId="7" xfId="0" applyFill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Fill="1"/>
    <xf numFmtId="14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4" xfId="0" applyNumberFormat="1" applyFont="1" applyBorder="1" applyAlignment="1">
      <alignment horizontal="right"/>
    </xf>
    <xf numFmtId="14" fontId="5" fillId="0" borderId="0" xfId="0" quotePrefix="1" applyNumberFormat="1" applyFont="1" applyFill="1" applyAlignment="1">
      <alignment horizontal="right"/>
    </xf>
    <xf numFmtId="14" fontId="5" fillId="0" borderId="2" xfId="0" applyNumberFormat="1" applyFont="1" applyFill="1" applyBorder="1" applyAlignment="1">
      <alignment horizontal="right"/>
    </xf>
    <xf numFmtId="14" fontId="0" fillId="12" borderId="0" xfId="0" applyNumberFormat="1" applyFill="1" applyBorder="1" applyAlignment="1">
      <alignment horizontal="center"/>
    </xf>
    <xf numFmtId="14" fontId="0" fillId="12" borderId="0" xfId="0" applyNumberFormat="1" applyFill="1" applyBorder="1"/>
    <xf numFmtId="14" fontId="0" fillId="12" borderId="7" xfId="0" applyNumberFormat="1" applyFill="1" applyBorder="1"/>
    <xf numFmtId="14" fontId="0" fillId="12" borderId="2" xfId="0" applyNumberFormat="1" applyFill="1" applyBorder="1"/>
    <xf numFmtId="0" fontId="0" fillId="12" borderId="0" xfId="0" applyFill="1" applyBorder="1"/>
    <xf numFmtId="0" fontId="0" fillId="12" borderId="7" xfId="0" applyFill="1" applyBorder="1"/>
    <xf numFmtId="0" fontId="0" fillId="12" borderId="2" xfId="0" applyFill="1" applyBorder="1"/>
    <xf numFmtId="0" fontId="0" fillId="9" borderId="4" xfId="0" applyFill="1" applyBorder="1"/>
    <xf numFmtId="0" fontId="5" fillId="9" borderId="0" xfId="0" applyFont="1" applyFill="1" applyBorder="1"/>
    <xf numFmtId="0" fontId="5" fillId="3" borderId="6" xfId="0" applyFont="1" applyFill="1" applyBorder="1"/>
    <xf numFmtId="0" fontId="0" fillId="0" borderId="8" xfId="0" applyNumberFormat="1" applyFill="1" applyBorder="1"/>
    <xf numFmtId="43" fontId="5" fillId="9" borderId="7" xfId="1" applyFont="1" applyFill="1" applyBorder="1"/>
    <xf numFmtId="9" fontId="5" fillId="9" borderId="7" xfId="2" applyFont="1" applyFill="1" applyBorder="1"/>
    <xf numFmtId="0" fontId="5" fillId="3" borderId="8" xfId="0" applyFont="1" applyFill="1" applyBorder="1"/>
    <xf numFmtId="0" fontId="0" fillId="13" borderId="0" xfId="0" applyFill="1" applyBorder="1"/>
    <xf numFmtId="0" fontId="0" fillId="13" borderId="7" xfId="0" applyFill="1" applyBorder="1"/>
    <xf numFmtId="14" fontId="0" fillId="11" borderId="0" xfId="0" applyNumberFormat="1" applyFill="1" applyBorder="1"/>
    <xf numFmtId="0" fontId="1" fillId="3" borderId="0" xfId="0" applyFont="1" applyFill="1" applyBorder="1"/>
    <xf numFmtId="0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/>
    <xf numFmtId="43" fontId="1" fillId="9" borderId="0" xfId="1" applyFont="1" applyFill="1" applyBorder="1"/>
    <xf numFmtId="0" fontId="1" fillId="3" borderId="6" xfId="0" applyFont="1" applyFill="1" applyBorder="1"/>
    <xf numFmtId="14" fontId="1" fillId="0" borderId="0" xfId="0" applyNumberFormat="1" applyFont="1" applyFill="1" applyAlignment="1">
      <alignment horizontal="right"/>
    </xf>
    <xf numFmtId="0" fontId="1" fillId="0" borderId="0" xfId="0" applyFont="1"/>
    <xf numFmtId="14" fontId="0" fillId="0" borderId="7" xfId="0" applyNumberFormat="1" applyBorder="1"/>
    <xf numFmtId="0" fontId="1" fillId="3" borderId="7" xfId="0" applyFont="1" applyFill="1" applyBorder="1"/>
    <xf numFmtId="0" fontId="1" fillId="0" borderId="7" xfId="0" applyFont="1" applyFill="1" applyBorder="1"/>
    <xf numFmtId="14" fontId="0" fillId="11" borderId="7" xfId="0" applyNumberFormat="1" applyFill="1" applyBorder="1"/>
    <xf numFmtId="43" fontId="1" fillId="9" borderId="7" xfId="1" applyFont="1" applyFill="1" applyBorder="1"/>
    <xf numFmtId="9" fontId="8" fillId="9" borderId="0" xfId="2" applyFont="1" applyFill="1" applyBorder="1"/>
    <xf numFmtId="0" fontId="0" fillId="0" borderId="0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a\AppData\Local\Microsoft\Windows\Temporary%20Internet%20Files\Content.Outlook\47N741T1\PISBond10\PIS50506%20Cross%20Cre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UW Deficiencies"/>
      <sheetName val="Control"/>
      <sheetName val="TC Check"/>
      <sheetName val="General"/>
      <sheetName val="Proforma"/>
      <sheetName val="Cost"/>
      <sheetName val="Fifteen"/>
      <sheetName val="Summary"/>
      <sheetName val="Fed Subsidy"/>
      <sheetName val="Worksheet"/>
      <sheetName val="Score"/>
      <sheetName val="Issues"/>
      <sheetName val="Market"/>
      <sheetName val="Points"/>
      <sheetName val="Targeting"/>
      <sheetName val="Calc"/>
      <sheetName val="Exhibit H"/>
      <sheetName val="PIS1"/>
      <sheetName val="PIS2"/>
      <sheetName val="PIS3"/>
      <sheetName val="PIS4"/>
      <sheetName val="Last"/>
      <sheetName val="Module1"/>
      <sheetName val="Module3"/>
      <sheetName val="Module2"/>
    </sheetNames>
    <sheetDataSet>
      <sheetData sheetId="0"/>
      <sheetData sheetId="1"/>
      <sheetData sheetId="2"/>
      <sheetData sheetId="3"/>
      <sheetData sheetId="4">
        <row r="32">
          <cell r="K32">
            <v>40127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93"/>
  <sheetViews>
    <sheetView tabSelected="1" zoomScale="80" zoomScaleNormal="80" zoomScaleSheetLayoutView="50" workbookViewId="0">
      <pane xSplit="11" ySplit="7" topLeftCell="L8" activePane="bottomRight" state="frozen"/>
      <selection pane="topRight" activeCell="M1" sqref="M1"/>
      <selection pane="bottomLeft" activeCell="A8" sqref="A8"/>
      <selection pane="bottomRight" activeCell="L2" sqref="L2"/>
    </sheetView>
  </sheetViews>
  <sheetFormatPr defaultRowHeight="12.75" x14ac:dyDescent="0.2"/>
  <cols>
    <col min="1" max="1" width="7.7109375" customWidth="1"/>
    <col min="2" max="3" width="10.85546875" style="51" customWidth="1"/>
    <col min="4" max="4" width="7.5703125" style="52" customWidth="1"/>
    <col min="5" max="5" width="3.42578125" bestFit="1" customWidth="1"/>
    <col min="6" max="6" width="5.42578125" customWidth="1"/>
    <col min="7" max="7" width="6.85546875" customWidth="1"/>
    <col min="8" max="10" width="12" customWidth="1"/>
    <col min="11" max="11" width="27.7109375" customWidth="1"/>
    <col min="12" max="12" width="25.140625" customWidth="1"/>
    <col min="13" max="13" width="14.42578125" bestFit="1" customWidth="1"/>
    <col min="14" max="14" width="13" customWidth="1"/>
    <col min="15" max="15" width="16.42578125" customWidth="1"/>
    <col min="16" max="16" width="16.140625" customWidth="1"/>
    <col min="17" max="17" width="14.7109375" customWidth="1"/>
    <col min="18" max="18" width="8.42578125" bestFit="1" customWidth="1"/>
    <col min="19" max="19" width="7.28515625" customWidth="1"/>
    <col min="20" max="20" width="7.140625" customWidth="1"/>
    <col min="21" max="21" width="12.28515625" customWidth="1"/>
    <col min="22" max="22" width="16.85546875" customWidth="1"/>
    <col min="23" max="23" width="12.5703125" customWidth="1"/>
    <col min="24" max="24" width="8.42578125" customWidth="1"/>
    <col min="25" max="25" width="8.140625" customWidth="1"/>
    <col min="26" max="26" width="7" customWidth="1"/>
    <col min="27" max="27" width="7.42578125" customWidth="1"/>
    <col min="28" max="28" width="8.42578125" customWidth="1"/>
    <col min="30" max="30" width="18.85546875" customWidth="1"/>
    <col min="31" max="31" width="14.140625" bestFit="1" customWidth="1"/>
  </cols>
  <sheetData>
    <row r="1" spans="1:28" x14ac:dyDescent="0.2">
      <c r="F1" s="2" t="s">
        <v>117</v>
      </c>
      <c r="G1" s="2"/>
    </row>
    <row r="2" spans="1:28" x14ac:dyDescent="0.2">
      <c r="A2" s="5"/>
      <c r="B2" s="1" t="s">
        <v>49</v>
      </c>
      <c r="F2" s="2" t="s">
        <v>0</v>
      </c>
      <c r="G2" s="2"/>
      <c r="N2" s="1"/>
      <c r="O2" s="1"/>
    </row>
    <row r="3" spans="1:28" x14ac:dyDescent="0.2">
      <c r="F3" t="s">
        <v>29</v>
      </c>
      <c r="P3" s="50"/>
    </row>
    <row r="4" spans="1:28" x14ac:dyDescent="0.2">
      <c r="P4" s="50"/>
    </row>
    <row r="5" spans="1:28" x14ac:dyDescent="0.2">
      <c r="F5" s="205" t="s">
        <v>91</v>
      </c>
      <c r="G5" s="206"/>
      <c r="H5" s="206"/>
      <c r="I5" s="206"/>
      <c r="J5" s="206"/>
      <c r="K5" s="207"/>
      <c r="O5" s="78"/>
    </row>
    <row r="6" spans="1:28" ht="51" x14ac:dyDescent="0.2">
      <c r="A6" s="4" t="s">
        <v>118</v>
      </c>
      <c r="B6" s="53" t="s">
        <v>195</v>
      </c>
      <c r="C6" s="53" t="s">
        <v>412</v>
      </c>
      <c r="D6" s="53" t="s">
        <v>275</v>
      </c>
      <c r="E6" s="3" t="s">
        <v>194</v>
      </c>
      <c r="F6" s="3" t="s">
        <v>1</v>
      </c>
      <c r="G6" s="3" t="s">
        <v>291</v>
      </c>
      <c r="H6" s="3" t="s">
        <v>7</v>
      </c>
      <c r="I6" s="3" t="s">
        <v>265</v>
      </c>
      <c r="J6" s="70" t="s">
        <v>410</v>
      </c>
      <c r="K6" s="3" t="s">
        <v>3</v>
      </c>
      <c r="L6" s="3" t="s">
        <v>18</v>
      </c>
      <c r="M6" s="3" t="s">
        <v>4</v>
      </c>
      <c r="N6" s="3" t="s">
        <v>5</v>
      </c>
      <c r="O6" s="70" t="s">
        <v>411</v>
      </c>
      <c r="P6" s="3" t="s">
        <v>274</v>
      </c>
      <c r="Q6" s="3" t="s">
        <v>61</v>
      </c>
      <c r="R6" s="8" t="s">
        <v>2</v>
      </c>
      <c r="S6" s="9" t="s">
        <v>463</v>
      </c>
      <c r="T6" s="10" t="s">
        <v>165</v>
      </c>
      <c r="U6" s="3" t="s">
        <v>11</v>
      </c>
      <c r="V6" s="3" t="s">
        <v>14</v>
      </c>
      <c r="W6" s="4" t="s">
        <v>16</v>
      </c>
      <c r="X6" s="3" t="s">
        <v>20</v>
      </c>
      <c r="Y6" s="3" t="s">
        <v>21</v>
      </c>
      <c r="Z6" s="3" t="s">
        <v>31</v>
      </c>
      <c r="AA6" s="3" t="s">
        <v>22</v>
      </c>
      <c r="AB6" s="3" t="s">
        <v>166</v>
      </c>
    </row>
    <row r="7" spans="1:28" ht="3" customHeight="1" x14ac:dyDescent="0.2"/>
    <row r="8" spans="1:28" x14ac:dyDescent="0.2">
      <c r="A8" s="71" t="s">
        <v>119</v>
      </c>
      <c r="B8" s="80">
        <v>36586</v>
      </c>
      <c r="C8" s="166">
        <v>37151</v>
      </c>
      <c r="D8" s="81">
        <v>59901</v>
      </c>
      <c r="E8" s="63">
        <v>1</v>
      </c>
      <c r="F8" s="64" t="s">
        <v>10</v>
      </c>
      <c r="G8" s="64">
        <v>1999</v>
      </c>
      <c r="H8" s="11">
        <v>36185</v>
      </c>
      <c r="I8" s="11"/>
      <c r="J8" s="11"/>
      <c r="K8" s="12" t="s">
        <v>177</v>
      </c>
      <c r="L8" s="12" t="s">
        <v>13</v>
      </c>
      <c r="M8" s="12" t="s">
        <v>6</v>
      </c>
      <c r="N8" s="12" t="s">
        <v>8</v>
      </c>
      <c r="O8" s="13"/>
      <c r="P8" s="13">
        <v>4300000</v>
      </c>
      <c r="Q8" s="13"/>
      <c r="R8" s="12" t="s">
        <v>9</v>
      </c>
      <c r="S8" s="12" t="s">
        <v>23</v>
      </c>
      <c r="T8" s="12" t="s">
        <v>23</v>
      </c>
      <c r="U8" s="12" t="s">
        <v>12</v>
      </c>
      <c r="V8" s="12" t="s">
        <v>15</v>
      </c>
      <c r="W8" s="12" t="s">
        <v>17</v>
      </c>
      <c r="X8" s="145">
        <v>200</v>
      </c>
      <c r="Y8" s="145">
        <v>200</v>
      </c>
      <c r="Z8" s="14">
        <f>Y8/X8</f>
        <v>1</v>
      </c>
      <c r="AA8" s="12" t="s">
        <v>24</v>
      </c>
      <c r="AB8" s="15" t="s">
        <v>19</v>
      </c>
    </row>
    <row r="9" spans="1:28" x14ac:dyDescent="0.2">
      <c r="A9" t="s">
        <v>120</v>
      </c>
      <c r="B9" s="55" t="s">
        <v>120</v>
      </c>
      <c r="C9" s="167" t="s">
        <v>120</v>
      </c>
      <c r="D9" s="55" t="s">
        <v>120</v>
      </c>
      <c r="E9" s="58">
        <v>1</v>
      </c>
      <c r="F9" s="56" t="s">
        <v>32</v>
      </c>
      <c r="G9" s="56">
        <v>2000</v>
      </c>
      <c r="H9" s="21">
        <v>36539</v>
      </c>
      <c r="I9" s="21"/>
      <c r="J9" s="174" t="s">
        <v>120</v>
      </c>
      <c r="K9" s="7" t="s">
        <v>557</v>
      </c>
      <c r="L9" s="7" t="s">
        <v>33</v>
      </c>
      <c r="M9" s="7" t="s">
        <v>25</v>
      </c>
      <c r="N9" s="7" t="s">
        <v>25</v>
      </c>
      <c r="O9" s="22"/>
      <c r="P9" s="22">
        <v>9500000</v>
      </c>
      <c r="Q9" s="22"/>
      <c r="R9" s="7" t="s">
        <v>9</v>
      </c>
      <c r="S9" s="7" t="s">
        <v>23</v>
      </c>
      <c r="T9" s="7" t="s">
        <v>23</v>
      </c>
      <c r="U9" s="7" t="s">
        <v>12</v>
      </c>
      <c r="V9" s="7" t="s">
        <v>34</v>
      </c>
      <c r="W9" s="7" t="s">
        <v>35</v>
      </c>
      <c r="X9" s="178" t="s">
        <v>420</v>
      </c>
      <c r="Y9" s="178" t="s">
        <v>420</v>
      </c>
      <c r="Z9" s="23" t="s">
        <v>421</v>
      </c>
      <c r="AA9" s="7" t="s">
        <v>24</v>
      </c>
      <c r="AB9" s="24" t="s">
        <v>28</v>
      </c>
    </row>
    <row r="10" spans="1:28" x14ac:dyDescent="0.2">
      <c r="A10" t="s">
        <v>119</v>
      </c>
      <c r="B10" s="55">
        <v>37225</v>
      </c>
      <c r="C10" s="167">
        <v>37747</v>
      </c>
      <c r="D10" s="82">
        <v>50003</v>
      </c>
      <c r="E10" s="58">
        <v>2</v>
      </c>
      <c r="F10" s="56" t="s">
        <v>32</v>
      </c>
      <c r="G10" s="56">
        <v>2000</v>
      </c>
      <c r="H10" s="21">
        <v>36536</v>
      </c>
      <c r="I10" s="21"/>
      <c r="J10" s="21"/>
      <c r="K10" s="7" t="s">
        <v>178</v>
      </c>
      <c r="L10" s="7" t="s">
        <v>36</v>
      </c>
      <c r="M10" s="7" t="s">
        <v>30</v>
      </c>
      <c r="N10" s="7" t="s">
        <v>30</v>
      </c>
      <c r="O10" s="22"/>
      <c r="P10" s="22">
        <v>5620000</v>
      </c>
      <c r="Q10" s="22">
        <v>1130000</v>
      </c>
      <c r="R10" s="7" t="s">
        <v>9</v>
      </c>
      <c r="S10" s="7" t="s">
        <v>23</v>
      </c>
      <c r="T10" s="7" t="s">
        <v>23</v>
      </c>
      <c r="U10" s="7" t="s">
        <v>37</v>
      </c>
      <c r="V10" s="7" t="s">
        <v>38</v>
      </c>
      <c r="W10" s="7" t="s">
        <v>17</v>
      </c>
      <c r="X10" s="158">
        <v>200</v>
      </c>
      <c r="Y10" s="158">
        <v>200</v>
      </c>
      <c r="Z10" s="23">
        <f t="shared" ref="Z10:Z34" si="0">Y10/X10</f>
        <v>1</v>
      </c>
      <c r="AA10" s="7" t="s">
        <v>24</v>
      </c>
      <c r="AB10" s="24" t="s">
        <v>19</v>
      </c>
    </row>
    <row r="11" spans="1:28" x14ac:dyDescent="0.2">
      <c r="A11" t="s">
        <v>119</v>
      </c>
      <c r="B11" s="55">
        <v>37225</v>
      </c>
      <c r="C11" s="167">
        <v>37747</v>
      </c>
      <c r="D11" s="82">
        <v>50002</v>
      </c>
      <c r="E11" s="58">
        <v>3</v>
      </c>
      <c r="F11" s="56" t="s">
        <v>32</v>
      </c>
      <c r="G11" s="56">
        <v>2000</v>
      </c>
      <c r="H11" s="21">
        <v>36536</v>
      </c>
      <c r="I11" s="21"/>
      <c r="J11" s="21"/>
      <c r="K11" s="7" t="s">
        <v>179</v>
      </c>
      <c r="L11" s="7" t="s">
        <v>39</v>
      </c>
      <c r="M11" s="7" t="s">
        <v>30</v>
      </c>
      <c r="N11" s="7" t="s">
        <v>30</v>
      </c>
      <c r="O11" s="22"/>
      <c r="P11" s="22">
        <v>5755000</v>
      </c>
      <c r="Q11" s="22">
        <v>495000</v>
      </c>
      <c r="R11" s="7" t="s">
        <v>9</v>
      </c>
      <c r="S11" s="7" t="s">
        <v>23</v>
      </c>
      <c r="T11" s="7" t="s">
        <v>23</v>
      </c>
      <c r="U11" s="7" t="s">
        <v>37</v>
      </c>
      <c r="V11" s="7" t="s">
        <v>40</v>
      </c>
      <c r="W11" s="7" t="s">
        <v>41</v>
      </c>
      <c r="X11" s="158">
        <v>200</v>
      </c>
      <c r="Y11" s="158">
        <v>200</v>
      </c>
      <c r="Z11" s="23">
        <f t="shared" si="0"/>
        <v>1</v>
      </c>
      <c r="AA11" s="7" t="s">
        <v>24</v>
      </c>
      <c r="AB11" s="24" t="s">
        <v>19</v>
      </c>
    </row>
    <row r="12" spans="1:28" x14ac:dyDescent="0.2">
      <c r="A12" t="s">
        <v>119</v>
      </c>
      <c r="B12" s="55">
        <v>37133</v>
      </c>
      <c r="C12" s="167">
        <v>37747</v>
      </c>
      <c r="D12" s="83">
        <v>50001</v>
      </c>
      <c r="E12" s="58">
        <v>4</v>
      </c>
      <c r="F12" s="56" t="s">
        <v>32</v>
      </c>
      <c r="G12" s="56">
        <v>2000</v>
      </c>
      <c r="H12" s="21">
        <v>36536</v>
      </c>
      <c r="I12" s="21"/>
      <c r="J12" s="21"/>
      <c r="K12" s="7" t="s">
        <v>180</v>
      </c>
      <c r="L12" s="7" t="s">
        <v>42</v>
      </c>
      <c r="M12" s="7" t="s">
        <v>43</v>
      </c>
      <c r="N12" s="7" t="s">
        <v>43</v>
      </c>
      <c r="O12" s="22"/>
      <c r="P12" s="22">
        <v>3920000</v>
      </c>
      <c r="Q12" s="22">
        <v>830000</v>
      </c>
      <c r="R12" s="7" t="s">
        <v>9</v>
      </c>
      <c r="S12" s="7" t="s">
        <v>23</v>
      </c>
      <c r="T12" s="7" t="s">
        <v>23</v>
      </c>
      <c r="U12" s="7" t="s">
        <v>37</v>
      </c>
      <c r="V12" s="7" t="s">
        <v>44</v>
      </c>
      <c r="W12" s="7" t="s">
        <v>45</v>
      </c>
      <c r="X12" s="158">
        <v>150</v>
      </c>
      <c r="Y12" s="158">
        <v>150</v>
      </c>
      <c r="Z12" s="23">
        <f t="shared" si="0"/>
        <v>1</v>
      </c>
      <c r="AA12" s="7" t="s">
        <v>24</v>
      </c>
      <c r="AB12" s="24" t="s">
        <v>19</v>
      </c>
    </row>
    <row r="13" spans="1:28" x14ac:dyDescent="0.2">
      <c r="A13" s="55" t="s">
        <v>413</v>
      </c>
      <c r="B13" s="55" t="s">
        <v>413</v>
      </c>
      <c r="C13" s="167" t="s">
        <v>413</v>
      </c>
      <c r="D13" s="82">
        <v>60001</v>
      </c>
      <c r="E13" s="58">
        <v>5</v>
      </c>
      <c r="F13" s="56" t="s">
        <v>32</v>
      </c>
      <c r="G13" s="56">
        <v>2000</v>
      </c>
      <c r="H13" s="25">
        <v>36641</v>
      </c>
      <c r="I13" s="25"/>
      <c r="J13" s="25"/>
      <c r="K13" s="26" t="s">
        <v>66</v>
      </c>
      <c r="L13" s="26" t="s">
        <v>114</v>
      </c>
      <c r="M13" s="26" t="s">
        <v>70</v>
      </c>
      <c r="N13" s="26" t="s">
        <v>25</v>
      </c>
      <c r="O13" s="39"/>
      <c r="P13" s="27">
        <v>10600000</v>
      </c>
      <c r="Q13" s="27">
        <v>0</v>
      </c>
      <c r="R13" s="28" t="s">
        <v>23</v>
      </c>
      <c r="S13" s="28" t="s">
        <v>23</v>
      </c>
      <c r="T13" s="28" t="s">
        <v>9</v>
      </c>
      <c r="U13" s="28" t="s">
        <v>57</v>
      </c>
      <c r="V13" s="26" t="s">
        <v>115</v>
      </c>
      <c r="W13" s="26" t="s">
        <v>116</v>
      </c>
      <c r="X13" s="26">
        <v>232</v>
      </c>
      <c r="Y13" s="26">
        <v>88</v>
      </c>
      <c r="Z13" s="29">
        <f t="shared" si="0"/>
        <v>0.37931034482758619</v>
      </c>
      <c r="AA13" s="26" t="s">
        <v>60</v>
      </c>
      <c r="AB13" s="30" t="s">
        <v>19</v>
      </c>
    </row>
    <row r="14" spans="1:28" x14ac:dyDescent="0.2">
      <c r="A14" s="55" t="s">
        <v>413</v>
      </c>
      <c r="B14" s="55" t="s">
        <v>413</v>
      </c>
      <c r="C14" s="167" t="s">
        <v>413</v>
      </c>
      <c r="D14" s="82">
        <v>60002</v>
      </c>
      <c r="E14" s="58">
        <v>6</v>
      </c>
      <c r="F14" s="56" t="s">
        <v>32</v>
      </c>
      <c r="G14" s="56">
        <v>2000</v>
      </c>
      <c r="H14" s="25">
        <v>36731</v>
      </c>
      <c r="I14" s="25"/>
      <c r="J14" s="25"/>
      <c r="K14" s="26" t="s">
        <v>46</v>
      </c>
      <c r="L14" s="26" t="s">
        <v>54</v>
      </c>
      <c r="M14" s="26" t="s">
        <v>6</v>
      </c>
      <c r="N14" s="26" t="s">
        <v>55</v>
      </c>
      <c r="O14" s="39"/>
      <c r="P14" s="27">
        <f>5997000+1448000</f>
        <v>7445000</v>
      </c>
      <c r="Q14" s="27">
        <v>0</v>
      </c>
      <c r="R14" s="31" t="s">
        <v>23</v>
      </c>
      <c r="S14" s="31" t="s">
        <v>9</v>
      </c>
      <c r="T14" s="31" t="s">
        <v>23</v>
      </c>
      <c r="U14" s="26" t="s">
        <v>51</v>
      </c>
      <c r="V14" s="26" t="s">
        <v>52</v>
      </c>
      <c r="W14" s="26" t="s">
        <v>53</v>
      </c>
      <c r="X14" s="26">
        <v>196</v>
      </c>
      <c r="Y14" s="26">
        <f>80+67</f>
        <v>147</v>
      </c>
      <c r="Z14" s="29">
        <f>Y14/X14</f>
        <v>0.75</v>
      </c>
      <c r="AA14" s="26" t="s">
        <v>24</v>
      </c>
      <c r="AB14" s="30" t="s">
        <v>19</v>
      </c>
    </row>
    <row r="15" spans="1:28" x14ac:dyDescent="0.2">
      <c r="A15" s="55" t="s">
        <v>413</v>
      </c>
      <c r="B15" s="55" t="s">
        <v>413</v>
      </c>
      <c r="C15" s="167" t="s">
        <v>413</v>
      </c>
      <c r="D15" s="82">
        <v>60003</v>
      </c>
      <c r="E15" s="58">
        <v>7</v>
      </c>
      <c r="F15" s="56" t="s">
        <v>32</v>
      </c>
      <c r="G15" s="56">
        <v>2000</v>
      </c>
      <c r="H15" s="25">
        <v>36731</v>
      </c>
      <c r="I15" s="25"/>
      <c r="J15" s="25"/>
      <c r="K15" s="26" t="s">
        <v>47</v>
      </c>
      <c r="L15" s="26" t="s">
        <v>50</v>
      </c>
      <c r="M15" s="26" t="s">
        <v>6</v>
      </c>
      <c r="N15" s="26" t="s">
        <v>8</v>
      </c>
      <c r="O15" s="39"/>
      <c r="P15" s="27">
        <f>7831000+1848300</f>
        <v>9679300</v>
      </c>
      <c r="Q15" s="27">
        <v>0</v>
      </c>
      <c r="R15" s="31" t="s">
        <v>23</v>
      </c>
      <c r="S15" s="31" t="s">
        <v>9</v>
      </c>
      <c r="T15" s="31" t="s">
        <v>23</v>
      </c>
      <c r="U15" s="26" t="s">
        <v>51</v>
      </c>
      <c r="V15" s="26" t="s">
        <v>52</v>
      </c>
      <c r="W15" s="26" t="s">
        <v>53</v>
      </c>
      <c r="X15" s="26">
        <v>220</v>
      </c>
      <c r="Y15" s="26">
        <f>90+75</f>
        <v>165</v>
      </c>
      <c r="Z15" s="29">
        <f>Y15/X15</f>
        <v>0.75</v>
      </c>
      <c r="AA15" s="26" t="s">
        <v>24</v>
      </c>
      <c r="AB15" s="30" t="s">
        <v>19</v>
      </c>
    </row>
    <row r="16" spans="1:28" x14ac:dyDescent="0.2">
      <c r="A16" s="80" t="s">
        <v>413</v>
      </c>
      <c r="B16" s="80" t="s">
        <v>413</v>
      </c>
      <c r="C16" s="166" t="s">
        <v>413</v>
      </c>
      <c r="D16" s="81">
        <v>60004</v>
      </c>
      <c r="E16" s="48">
        <v>8</v>
      </c>
      <c r="F16" s="49" t="s">
        <v>32</v>
      </c>
      <c r="G16" s="49">
        <v>2000</v>
      </c>
      <c r="H16" s="32">
        <v>36784</v>
      </c>
      <c r="I16" s="32"/>
      <c r="J16" s="32"/>
      <c r="K16" s="33" t="s">
        <v>48</v>
      </c>
      <c r="L16" s="33" t="s">
        <v>56</v>
      </c>
      <c r="M16" s="33" t="s">
        <v>6</v>
      </c>
      <c r="N16" s="33" t="s">
        <v>8</v>
      </c>
      <c r="O16" s="34"/>
      <c r="P16" s="34">
        <v>11130000</v>
      </c>
      <c r="Q16" s="34">
        <v>0</v>
      </c>
      <c r="R16" s="35" t="s">
        <v>23</v>
      </c>
      <c r="S16" s="35" t="s">
        <v>23</v>
      </c>
      <c r="T16" s="35" t="s">
        <v>9</v>
      </c>
      <c r="U16" s="35" t="s">
        <v>57</v>
      </c>
      <c r="V16" s="33" t="s">
        <v>58</v>
      </c>
      <c r="W16" s="33" t="s">
        <v>59</v>
      </c>
      <c r="X16" s="33">
        <v>232</v>
      </c>
      <c r="Y16" s="33">
        <v>130</v>
      </c>
      <c r="Z16" s="36">
        <f t="shared" si="0"/>
        <v>0.56034482758620685</v>
      </c>
      <c r="AA16" s="33" t="s">
        <v>60</v>
      </c>
      <c r="AB16" s="37" t="s">
        <v>28</v>
      </c>
    </row>
    <row r="17" spans="1:28" x14ac:dyDescent="0.2">
      <c r="A17" s="55" t="s">
        <v>413</v>
      </c>
      <c r="B17" s="55" t="s">
        <v>413</v>
      </c>
      <c r="C17" s="167" t="s">
        <v>413</v>
      </c>
      <c r="D17" s="82">
        <v>60101</v>
      </c>
      <c r="E17" s="61">
        <v>1</v>
      </c>
      <c r="F17" s="62" t="s">
        <v>72</v>
      </c>
      <c r="G17" s="62">
        <v>2001</v>
      </c>
      <c r="H17" s="72">
        <v>36899</v>
      </c>
      <c r="I17" s="72"/>
      <c r="J17" s="72"/>
      <c r="K17" s="26" t="s">
        <v>71</v>
      </c>
      <c r="L17" s="26" t="s">
        <v>73</v>
      </c>
      <c r="M17" s="26" t="s">
        <v>6</v>
      </c>
      <c r="N17" s="26" t="s">
        <v>8</v>
      </c>
      <c r="O17" s="39"/>
      <c r="P17" s="54">
        <v>7735000</v>
      </c>
      <c r="Q17" s="54">
        <v>0</v>
      </c>
      <c r="R17" s="28" t="s">
        <v>23</v>
      </c>
      <c r="S17" s="28" t="s">
        <v>23</v>
      </c>
      <c r="T17" s="28" t="s">
        <v>9</v>
      </c>
      <c r="U17" s="28" t="s">
        <v>57</v>
      </c>
      <c r="V17" s="26" t="s">
        <v>74</v>
      </c>
      <c r="W17" s="26" t="s">
        <v>75</v>
      </c>
      <c r="X17" s="26">
        <v>240</v>
      </c>
      <c r="Y17" s="73">
        <v>48</v>
      </c>
      <c r="Z17" s="29">
        <f t="shared" si="0"/>
        <v>0.2</v>
      </c>
      <c r="AA17" s="26" t="s">
        <v>60</v>
      </c>
      <c r="AB17" s="30" t="s">
        <v>19</v>
      </c>
    </row>
    <row r="18" spans="1:28" x14ac:dyDescent="0.2">
      <c r="A18" t="s">
        <v>120</v>
      </c>
      <c r="B18" s="55" t="s">
        <v>120</v>
      </c>
      <c r="C18" s="167" t="s">
        <v>120</v>
      </c>
      <c r="D18" s="82" t="s">
        <v>120</v>
      </c>
      <c r="E18" s="61">
        <v>2</v>
      </c>
      <c r="F18" s="62" t="s">
        <v>72</v>
      </c>
      <c r="G18" s="62">
        <v>2001</v>
      </c>
      <c r="H18" s="25">
        <v>36913</v>
      </c>
      <c r="I18" s="25"/>
      <c r="J18" s="174" t="s">
        <v>120</v>
      </c>
      <c r="K18" s="26" t="s">
        <v>76</v>
      </c>
      <c r="L18" s="26" t="s">
        <v>77</v>
      </c>
      <c r="M18" s="26" t="s">
        <v>62</v>
      </c>
      <c r="N18" s="26" t="s">
        <v>62</v>
      </c>
      <c r="O18" s="39"/>
      <c r="P18" s="39">
        <v>3900000</v>
      </c>
      <c r="Q18" s="39">
        <v>0</v>
      </c>
      <c r="R18" s="31" t="s">
        <v>23</v>
      </c>
      <c r="S18" s="31" t="s">
        <v>9</v>
      </c>
      <c r="T18" s="31" t="s">
        <v>23</v>
      </c>
      <c r="U18" s="26" t="s">
        <v>12</v>
      </c>
      <c r="V18" s="26" t="s">
        <v>78</v>
      </c>
      <c r="W18" s="26" t="s">
        <v>79</v>
      </c>
      <c r="X18" s="178">
        <v>200</v>
      </c>
      <c r="Y18" s="178">
        <v>81</v>
      </c>
      <c r="Z18" s="29">
        <f t="shared" si="0"/>
        <v>0.40500000000000003</v>
      </c>
      <c r="AA18" s="26" t="s">
        <v>24</v>
      </c>
      <c r="AB18" s="30" t="s">
        <v>28</v>
      </c>
    </row>
    <row r="19" spans="1:28" x14ac:dyDescent="0.2">
      <c r="A19" s="55" t="s">
        <v>413</v>
      </c>
      <c r="B19" s="55" t="s">
        <v>413</v>
      </c>
      <c r="C19" s="167" t="s">
        <v>413</v>
      </c>
      <c r="D19" s="82">
        <v>60102</v>
      </c>
      <c r="E19" s="61">
        <v>3</v>
      </c>
      <c r="F19" s="62" t="s">
        <v>72</v>
      </c>
      <c r="G19" s="62">
        <v>2001</v>
      </c>
      <c r="H19" s="25">
        <v>36963</v>
      </c>
      <c r="I19" s="25"/>
      <c r="J19" s="25"/>
      <c r="K19" s="26" t="s">
        <v>67</v>
      </c>
      <c r="L19" s="26" t="s">
        <v>80</v>
      </c>
      <c r="M19" s="26" t="s">
        <v>25</v>
      </c>
      <c r="N19" s="26" t="s">
        <v>25</v>
      </c>
      <c r="O19" s="39"/>
      <c r="P19" s="39">
        <v>10180000</v>
      </c>
      <c r="Q19" s="39">
        <v>0</v>
      </c>
      <c r="R19" s="28" t="s">
        <v>23</v>
      </c>
      <c r="S19" s="28" t="s">
        <v>23</v>
      </c>
      <c r="T19" s="28" t="s">
        <v>9</v>
      </c>
      <c r="U19" s="28" t="s">
        <v>57</v>
      </c>
      <c r="V19" s="26" t="s">
        <v>81</v>
      </c>
      <c r="W19" s="26" t="s">
        <v>82</v>
      </c>
      <c r="X19" s="26">
        <v>248</v>
      </c>
      <c r="Y19" s="26">
        <v>50</v>
      </c>
      <c r="Z19" s="29">
        <f t="shared" si="0"/>
        <v>0.20161290322580644</v>
      </c>
      <c r="AA19" s="26" t="s">
        <v>60</v>
      </c>
      <c r="AB19" s="30" t="s">
        <v>28</v>
      </c>
    </row>
    <row r="20" spans="1:28" x14ac:dyDescent="0.2">
      <c r="A20" s="55" t="s">
        <v>413</v>
      </c>
      <c r="B20" s="55" t="s">
        <v>413</v>
      </c>
      <c r="C20" s="167" t="s">
        <v>413</v>
      </c>
      <c r="D20" s="82">
        <v>60103</v>
      </c>
      <c r="E20" s="61">
        <v>4</v>
      </c>
      <c r="F20" s="62" t="s">
        <v>72</v>
      </c>
      <c r="G20" s="62">
        <v>2001</v>
      </c>
      <c r="H20" s="25">
        <v>36963</v>
      </c>
      <c r="I20" s="25"/>
      <c r="J20" s="25"/>
      <c r="K20" s="26" t="s">
        <v>68</v>
      </c>
      <c r="L20" s="26" t="s">
        <v>83</v>
      </c>
      <c r="M20" s="26" t="s">
        <v>30</v>
      </c>
      <c r="N20" s="26" t="s">
        <v>30</v>
      </c>
      <c r="O20" s="39"/>
      <c r="P20" s="39">
        <v>4955000</v>
      </c>
      <c r="Q20" s="39">
        <v>0</v>
      </c>
      <c r="R20" s="28" t="s">
        <v>23</v>
      </c>
      <c r="S20" s="28" t="s">
        <v>23</v>
      </c>
      <c r="T20" s="28" t="s">
        <v>9</v>
      </c>
      <c r="U20" s="28" t="s">
        <v>57</v>
      </c>
      <c r="V20" s="26" t="s">
        <v>81</v>
      </c>
      <c r="W20" s="26" t="s">
        <v>82</v>
      </c>
      <c r="X20" s="26">
        <v>154</v>
      </c>
      <c r="Y20" s="26">
        <v>31</v>
      </c>
      <c r="Z20" s="29">
        <f t="shared" si="0"/>
        <v>0.20129870129870131</v>
      </c>
      <c r="AA20" s="26" t="s">
        <v>60</v>
      </c>
      <c r="AB20" s="30" t="s">
        <v>28</v>
      </c>
    </row>
    <row r="21" spans="1:28" x14ac:dyDescent="0.2">
      <c r="A21" s="55" t="s">
        <v>413</v>
      </c>
      <c r="B21" s="55" t="s">
        <v>413</v>
      </c>
      <c r="C21" s="167" t="s">
        <v>413</v>
      </c>
      <c r="D21" s="82">
        <v>60104</v>
      </c>
      <c r="E21" s="61">
        <v>5</v>
      </c>
      <c r="F21" s="62" t="s">
        <v>72</v>
      </c>
      <c r="G21" s="62">
        <v>2001</v>
      </c>
      <c r="H21" s="25">
        <v>36963</v>
      </c>
      <c r="I21" s="25"/>
      <c r="J21" s="25"/>
      <c r="K21" s="26" t="s">
        <v>69</v>
      </c>
      <c r="L21" s="26" t="s">
        <v>84</v>
      </c>
      <c r="M21" s="26" t="s">
        <v>43</v>
      </c>
      <c r="N21" s="26" t="s">
        <v>43</v>
      </c>
      <c r="O21" s="39"/>
      <c r="P21" s="39">
        <v>9415000</v>
      </c>
      <c r="Q21" s="39">
        <v>0</v>
      </c>
      <c r="R21" s="28" t="s">
        <v>23</v>
      </c>
      <c r="S21" s="28" t="s">
        <v>23</v>
      </c>
      <c r="T21" s="28" t="s">
        <v>9</v>
      </c>
      <c r="U21" s="28" t="s">
        <v>57</v>
      </c>
      <c r="V21" s="26" t="s">
        <v>81</v>
      </c>
      <c r="W21" s="26" t="s">
        <v>82</v>
      </c>
      <c r="X21" s="26">
        <f>41+163</f>
        <v>204</v>
      </c>
      <c r="Y21" s="26">
        <v>41</v>
      </c>
      <c r="Z21" s="29">
        <f t="shared" si="0"/>
        <v>0.20098039215686275</v>
      </c>
      <c r="AA21" s="26" t="s">
        <v>60</v>
      </c>
      <c r="AB21" s="30" t="s">
        <v>28</v>
      </c>
    </row>
    <row r="22" spans="1:28" x14ac:dyDescent="0.2">
      <c r="A22" s="55" t="s">
        <v>413</v>
      </c>
      <c r="B22" s="55" t="s">
        <v>413</v>
      </c>
      <c r="C22" s="167" t="s">
        <v>413</v>
      </c>
      <c r="D22" s="82">
        <v>60105</v>
      </c>
      <c r="E22" s="61">
        <v>6</v>
      </c>
      <c r="F22" s="62" t="s">
        <v>72</v>
      </c>
      <c r="G22" s="62">
        <v>2001</v>
      </c>
      <c r="H22" s="25">
        <v>37015</v>
      </c>
      <c r="I22" s="25"/>
      <c r="J22" s="25"/>
      <c r="K22" s="26" t="s">
        <v>85</v>
      </c>
      <c r="L22" s="26" t="s">
        <v>86</v>
      </c>
      <c r="M22" s="26" t="s">
        <v>87</v>
      </c>
      <c r="N22" s="26" t="s">
        <v>63</v>
      </c>
      <c r="O22" s="39"/>
      <c r="P22" s="39">
        <v>7300000</v>
      </c>
      <c r="Q22" s="39">
        <v>0</v>
      </c>
      <c r="R22" s="28" t="s">
        <v>23</v>
      </c>
      <c r="S22" s="28" t="s">
        <v>23</v>
      </c>
      <c r="T22" s="28" t="s">
        <v>9</v>
      </c>
      <c r="U22" s="28" t="s">
        <v>57</v>
      </c>
      <c r="V22" s="26" t="s">
        <v>88</v>
      </c>
      <c r="W22" s="26" t="s">
        <v>89</v>
      </c>
      <c r="X22" s="26">
        <v>200</v>
      </c>
      <c r="Y22" s="26">
        <v>40</v>
      </c>
      <c r="Z22" s="29">
        <f t="shared" si="0"/>
        <v>0.2</v>
      </c>
      <c r="AA22" s="26" t="s">
        <v>60</v>
      </c>
      <c r="AB22" s="30" t="s">
        <v>19</v>
      </c>
    </row>
    <row r="23" spans="1:28" x14ac:dyDescent="0.2">
      <c r="A23" s="55" t="s">
        <v>413</v>
      </c>
      <c r="B23" s="55" t="s">
        <v>413</v>
      </c>
      <c r="C23" s="167" t="s">
        <v>413</v>
      </c>
      <c r="D23" s="82">
        <v>60106</v>
      </c>
      <c r="E23" s="61">
        <v>7</v>
      </c>
      <c r="F23" s="62" t="s">
        <v>72</v>
      </c>
      <c r="G23" s="62">
        <v>2001</v>
      </c>
      <c r="H23" s="25">
        <v>37015</v>
      </c>
      <c r="I23" s="25"/>
      <c r="J23" s="25"/>
      <c r="K23" s="26" t="s">
        <v>65</v>
      </c>
      <c r="L23" s="26" t="s">
        <v>90</v>
      </c>
      <c r="M23" s="26" t="s">
        <v>70</v>
      </c>
      <c r="N23" s="26" t="s">
        <v>25</v>
      </c>
      <c r="O23" s="39"/>
      <c r="P23" s="39">
        <v>8700000</v>
      </c>
      <c r="Q23" s="39">
        <v>0</v>
      </c>
      <c r="R23" s="28" t="s">
        <v>23</v>
      </c>
      <c r="S23" s="28" t="s">
        <v>23</v>
      </c>
      <c r="T23" s="28" t="s">
        <v>9</v>
      </c>
      <c r="U23" s="28" t="s">
        <v>57</v>
      </c>
      <c r="V23" s="26" t="s">
        <v>88</v>
      </c>
      <c r="W23" s="26" t="s">
        <v>89</v>
      </c>
      <c r="X23" s="26">
        <v>200</v>
      </c>
      <c r="Y23" s="26">
        <v>40</v>
      </c>
      <c r="Z23" s="29">
        <f t="shared" si="0"/>
        <v>0.2</v>
      </c>
      <c r="AA23" s="26" t="s">
        <v>60</v>
      </c>
      <c r="AB23" s="30" t="s">
        <v>19</v>
      </c>
    </row>
    <row r="24" spans="1:28" x14ac:dyDescent="0.2">
      <c r="A24" s="55" t="s">
        <v>413</v>
      </c>
      <c r="B24" s="55" t="s">
        <v>413</v>
      </c>
      <c r="C24" s="167" t="s">
        <v>413</v>
      </c>
      <c r="D24" s="82">
        <v>60107</v>
      </c>
      <c r="E24" s="61">
        <v>8</v>
      </c>
      <c r="F24" s="62" t="s">
        <v>72</v>
      </c>
      <c r="G24" s="62">
        <v>2001</v>
      </c>
      <c r="H24" s="25">
        <v>37015</v>
      </c>
      <c r="I24" s="25"/>
      <c r="J24" s="25"/>
      <c r="K24" s="26" t="s">
        <v>64</v>
      </c>
      <c r="L24" s="26" t="s">
        <v>191</v>
      </c>
      <c r="M24" s="26" t="s">
        <v>70</v>
      </c>
      <c r="N24" s="26" t="s">
        <v>25</v>
      </c>
      <c r="O24" s="39"/>
      <c r="P24" s="39">
        <v>6400000</v>
      </c>
      <c r="Q24" s="39">
        <v>0</v>
      </c>
      <c r="R24" s="28" t="s">
        <v>23</v>
      </c>
      <c r="S24" s="28" t="s">
        <v>23</v>
      </c>
      <c r="T24" s="28" t="s">
        <v>9</v>
      </c>
      <c r="U24" s="28" t="s">
        <v>57</v>
      </c>
      <c r="V24" s="26" t="s">
        <v>88</v>
      </c>
      <c r="W24" s="26" t="s">
        <v>89</v>
      </c>
      <c r="X24" s="26">
        <v>160</v>
      </c>
      <c r="Y24" s="26">
        <v>32</v>
      </c>
      <c r="Z24" s="29">
        <f t="shared" si="0"/>
        <v>0.2</v>
      </c>
      <c r="AA24" s="26" t="s">
        <v>60</v>
      </c>
      <c r="AB24" s="30" t="s">
        <v>19</v>
      </c>
    </row>
    <row r="25" spans="1:28" x14ac:dyDescent="0.2">
      <c r="A25" t="s">
        <v>119</v>
      </c>
      <c r="B25" s="55">
        <v>37655</v>
      </c>
      <c r="C25" s="167">
        <v>38287</v>
      </c>
      <c r="D25" s="82">
        <v>50102</v>
      </c>
      <c r="E25" s="61">
        <v>9</v>
      </c>
      <c r="F25" s="62" t="s">
        <v>72</v>
      </c>
      <c r="G25" s="62">
        <v>2001</v>
      </c>
      <c r="H25" s="21">
        <v>37098</v>
      </c>
      <c r="I25" s="21"/>
      <c r="J25" s="21"/>
      <c r="K25" s="7" t="s">
        <v>181</v>
      </c>
      <c r="L25" s="7" t="s">
        <v>92</v>
      </c>
      <c r="M25" s="7" t="s">
        <v>6</v>
      </c>
      <c r="N25" s="7" t="s">
        <v>8</v>
      </c>
      <c r="O25" s="22"/>
      <c r="P25" s="22">
        <v>8750000</v>
      </c>
      <c r="Q25" s="22">
        <v>0</v>
      </c>
      <c r="R25" s="7" t="s">
        <v>9</v>
      </c>
      <c r="S25" s="7" t="s">
        <v>23</v>
      </c>
      <c r="T25" s="7" t="s">
        <v>23</v>
      </c>
      <c r="U25" s="7" t="s">
        <v>12</v>
      </c>
      <c r="V25" s="7" t="s">
        <v>93</v>
      </c>
      <c r="W25" s="7" t="s">
        <v>94</v>
      </c>
      <c r="X25" s="158">
        <v>240</v>
      </c>
      <c r="Y25" s="158">
        <v>240</v>
      </c>
      <c r="Z25" s="23">
        <f t="shared" si="0"/>
        <v>1</v>
      </c>
      <c r="AA25" s="7" t="s">
        <v>24</v>
      </c>
      <c r="AB25" s="24" t="s">
        <v>19</v>
      </c>
    </row>
    <row r="26" spans="1:28" x14ac:dyDescent="0.2">
      <c r="A26" t="s">
        <v>119</v>
      </c>
      <c r="B26" s="55">
        <v>37630</v>
      </c>
      <c r="C26" s="167">
        <v>38320</v>
      </c>
      <c r="D26" s="82">
        <v>50103</v>
      </c>
      <c r="E26" s="61">
        <v>10</v>
      </c>
      <c r="F26" s="62" t="s">
        <v>72</v>
      </c>
      <c r="G26" s="62">
        <v>2001</v>
      </c>
      <c r="H26" s="21">
        <v>37117</v>
      </c>
      <c r="I26" s="21"/>
      <c r="J26" s="21"/>
      <c r="K26" s="7" t="s">
        <v>95</v>
      </c>
      <c r="L26" s="7" t="s">
        <v>96</v>
      </c>
      <c r="M26" s="7" t="s">
        <v>6</v>
      </c>
      <c r="N26" s="7" t="s">
        <v>8</v>
      </c>
      <c r="O26" s="22"/>
      <c r="P26" s="22">
        <v>2680000</v>
      </c>
      <c r="Q26" s="22">
        <v>0</v>
      </c>
      <c r="R26" s="7" t="s">
        <v>9</v>
      </c>
      <c r="S26" s="7" t="s">
        <v>23</v>
      </c>
      <c r="T26" s="7" t="s">
        <v>23</v>
      </c>
      <c r="U26" s="7" t="s">
        <v>12</v>
      </c>
      <c r="V26" s="7" t="s">
        <v>93</v>
      </c>
      <c r="W26" s="7" t="s">
        <v>94</v>
      </c>
      <c r="X26" s="182">
        <v>67</v>
      </c>
      <c r="Y26" s="182">
        <v>67</v>
      </c>
      <c r="Z26" s="23">
        <f t="shared" si="0"/>
        <v>1</v>
      </c>
      <c r="AA26" s="7" t="s">
        <v>24</v>
      </c>
      <c r="AB26" s="24" t="s">
        <v>19</v>
      </c>
    </row>
    <row r="27" spans="1:28" x14ac:dyDescent="0.2">
      <c r="A27" t="s">
        <v>119</v>
      </c>
      <c r="B27" s="55">
        <v>37377</v>
      </c>
      <c r="C27" s="167">
        <v>38119</v>
      </c>
      <c r="D27" s="82">
        <v>50101</v>
      </c>
      <c r="E27" s="61">
        <v>11</v>
      </c>
      <c r="F27" s="62" t="s">
        <v>72</v>
      </c>
      <c r="G27" s="62">
        <v>2001</v>
      </c>
      <c r="H27" s="21">
        <v>37125</v>
      </c>
      <c r="I27" s="21"/>
      <c r="J27" s="21"/>
      <c r="K27" s="7" t="s">
        <v>97</v>
      </c>
      <c r="L27" s="7" t="s">
        <v>77</v>
      </c>
      <c r="M27" s="7" t="s">
        <v>62</v>
      </c>
      <c r="N27" s="7" t="s">
        <v>62</v>
      </c>
      <c r="O27" s="22"/>
      <c r="P27" s="22">
        <v>5140000</v>
      </c>
      <c r="Q27" s="22">
        <v>0</v>
      </c>
      <c r="R27" s="7" t="s">
        <v>9</v>
      </c>
      <c r="S27" s="7" t="s">
        <v>23</v>
      </c>
      <c r="T27" s="7" t="s">
        <v>23</v>
      </c>
      <c r="U27" s="7" t="s">
        <v>12</v>
      </c>
      <c r="V27" s="7" t="s">
        <v>93</v>
      </c>
      <c r="W27" s="7" t="s">
        <v>94</v>
      </c>
      <c r="X27" s="158">
        <v>200</v>
      </c>
      <c r="Y27" s="158">
        <v>200</v>
      </c>
      <c r="Z27" s="23">
        <f t="shared" si="0"/>
        <v>1</v>
      </c>
      <c r="AA27" s="7" t="s">
        <v>24</v>
      </c>
      <c r="AB27" s="24" t="s">
        <v>19</v>
      </c>
    </row>
    <row r="28" spans="1:28" x14ac:dyDescent="0.2">
      <c r="A28" t="s">
        <v>120</v>
      </c>
      <c r="B28" s="55" t="s">
        <v>120</v>
      </c>
      <c r="C28" s="167" t="s">
        <v>120</v>
      </c>
      <c r="D28" s="82" t="s">
        <v>120</v>
      </c>
      <c r="E28" s="61">
        <v>12</v>
      </c>
      <c r="F28" s="62" t="s">
        <v>72</v>
      </c>
      <c r="G28" s="62">
        <v>2001</v>
      </c>
      <c r="H28" s="25">
        <v>37160</v>
      </c>
      <c r="I28" s="25"/>
      <c r="J28" s="174" t="s">
        <v>120</v>
      </c>
      <c r="K28" s="26" t="s">
        <v>99</v>
      </c>
      <c r="L28" s="26" t="s">
        <v>101</v>
      </c>
      <c r="M28" s="26" t="s">
        <v>6</v>
      </c>
      <c r="N28" s="26" t="s">
        <v>8</v>
      </c>
      <c r="O28" s="39"/>
      <c r="P28" s="39">
        <v>9200000</v>
      </c>
      <c r="Q28" s="39">
        <v>300000</v>
      </c>
      <c r="R28" s="31" t="s">
        <v>23</v>
      </c>
      <c r="S28" s="31" t="s">
        <v>9</v>
      </c>
      <c r="T28" s="31" t="s">
        <v>23</v>
      </c>
      <c r="U28" s="26" t="s">
        <v>12</v>
      </c>
      <c r="V28" s="26" t="s">
        <v>26</v>
      </c>
      <c r="W28" s="26" t="s">
        <v>27</v>
      </c>
      <c r="X28" s="178">
        <v>208</v>
      </c>
      <c r="Y28" s="178">
        <v>125</v>
      </c>
      <c r="Z28" s="29">
        <f t="shared" si="0"/>
        <v>0.60096153846153844</v>
      </c>
      <c r="AA28" s="26" t="s">
        <v>24</v>
      </c>
      <c r="AB28" s="30" t="s">
        <v>28</v>
      </c>
    </row>
    <row r="29" spans="1:28" x14ac:dyDescent="0.2">
      <c r="A29" t="s">
        <v>120</v>
      </c>
      <c r="B29" s="55" t="s">
        <v>120</v>
      </c>
      <c r="C29" s="167" t="s">
        <v>120</v>
      </c>
      <c r="D29" s="55" t="s">
        <v>120</v>
      </c>
      <c r="E29" s="61">
        <v>13</v>
      </c>
      <c r="F29" s="62" t="s">
        <v>72</v>
      </c>
      <c r="G29" s="62">
        <v>2001</v>
      </c>
      <c r="H29" s="21">
        <v>37162</v>
      </c>
      <c r="I29" s="21"/>
      <c r="J29" s="174" t="s">
        <v>120</v>
      </c>
      <c r="K29" s="7" t="s">
        <v>98</v>
      </c>
      <c r="L29" s="7" t="s">
        <v>100</v>
      </c>
      <c r="M29" s="7" t="s">
        <v>87</v>
      </c>
      <c r="N29" s="7" t="s">
        <v>63</v>
      </c>
      <c r="O29" s="22"/>
      <c r="P29" s="22">
        <v>5000000</v>
      </c>
      <c r="Q29" s="22">
        <v>0</v>
      </c>
      <c r="R29" s="7" t="s">
        <v>9</v>
      </c>
      <c r="S29" s="7" t="s">
        <v>23</v>
      </c>
      <c r="T29" s="7" t="s">
        <v>23</v>
      </c>
      <c r="U29" s="7" t="s">
        <v>12</v>
      </c>
      <c r="V29" s="7" t="s">
        <v>34</v>
      </c>
      <c r="W29" s="7" t="s">
        <v>35</v>
      </c>
      <c r="X29" s="178">
        <v>120</v>
      </c>
      <c r="Y29" s="178">
        <v>120</v>
      </c>
      <c r="Z29" s="23">
        <f t="shared" si="0"/>
        <v>1</v>
      </c>
      <c r="AA29" s="7" t="s">
        <v>24</v>
      </c>
      <c r="AB29" s="24" t="s">
        <v>19</v>
      </c>
    </row>
    <row r="30" spans="1:28" x14ac:dyDescent="0.2">
      <c r="A30" s="71" t="s">
        <v>119</v>
      </c>
      <c r="B30" s="80">
        <v>38473</v>
      </c>
      <c r="C30" s="110">
        <v>38792</v>
      </c>
      <c r="D30" s="81">
        <v>50104</v>
      </c>
      <c r="E30" s="74">
        <v>14</v>
      </c>
      <c r="F30" s="75">
        <v>2001</v>
      </c>
      <c r="G30" s="75">
        <v>2001</v>
      </c>
      <c r="H30" s="40">
        <v>37179</v>
      </c>
      <c r="I30" s="40"/>
      <c r="J30" s="40"/>
      <c r="K30" s="41" t="s">
        <v>182</v>
      </c>
      <c r="L30" s="41" t="s">
        <v>185</v>
      </c>
      <c r="M30" s="41" t="s">
        <v>183</v>
      </c>
      <c r="N30" s="41" t="s">
        <v>184</v>
      </c>
      <c r="O30" s="42"/>
      <c r="P30" s="42">
        <v>6500000</v>
      </c>
      <c r="Q30" s="42">
        <v>0</v>
      </c>
      <c r="R30" s="41" t="s">
        <v>9</v>
      </c>
      <c r="S30" s="41" t="s">
        <v>23</v>
      </c>
      <c r="T30" s="41" t="s">
        <v>23</v>
      </c>
      <c r="U30" s="41" t="s">
        <v>12</v>
      </c>
      <c r="V30" s="41" t="s">
        <v>186</v>
      </c>
      <c r="W30" s="41" t="s">
        <v>187</v>
      </c>
      <c r="X30" s="145">
        <v>116</v>
      </c>
      <c r="Y30" s="145">
        <v>116</v>
      </c>
      <c r="Z30" s="43">
        <f t="shared" si="0"/>
        <v>1</v>
      </c>
      <c r="AA30" s="41" t="s">
        <v>24</v>
      </c>
      <c r="AB30" s="44" t="s">
        <v>28</v>
      </c>
    </row>
    <row r="31" spans="1:28" x14ac:dyDescent="0.2">
      <c r="A31" t="s">
        <v>120</v>
      </c>
      <c r="B31" s="55" t="s">
        <v>120</v>
      </c>
      <c r="C31" s="167" t="s">
        <v>120</v>
      </c>
      <c r="D31" s="55" t="s">
        <v>120</v>
      </c>
      <c r="E31" s="58">
        <v>1</v>
      </c>
      <c r="F31" s="65">
        <v>2002</v>
      </c>
      <c r="G31" s="56">
        <v>2002</v>
      </c>
      <c r="H31" s="21">
        <v>37424</v>
      </c>
      <c r="I31" s="21"/>
      <c r="J31" s="174" t="s">
        <v>120</v>
      </c>
      <c r="K31" s="7" t="s">
        <v>102</v>
      </c>
      <c r="L31" s="7" t="s">
        <v>107</v>
      </c>
      <c r="M31" s="7" t="s">
        <v>55</v>
      </c>
      <c r="N31" s="7" t="s">
        <v>55</v>
      </c>
      <c r="O31" s="22"/>
      <c r="P31" s="22">
        <v>2970500</v>
      </c>
      <c r="Q31" s="22">
        <v>0</v>
      </c>
      <c r="R31" s="7" t="s">
        <v>9</v>
      </c>
      <c r="S31" s="7" t="s">
        <v>23</v>
      </c>
      <c r="T31" s="7" t="s">
        <v>23</v>
      </c>
      <c r="U31" s="7" t="s">
        <v>124</v>
      </c>
      <c r="V31" s="7" t="s">
        <v>105</v>
      </c>
      <c r="W31" s="7" t="s">
        <v>106</v>
      </c>
      <c r="X31" s="178">
        <v>60</v>
      </c>
      <c r="Y31" s="178">
        <v>60</v>
      </c>
      <c r="Z31" s="23">
        <f t="shared" si="0"/>
        <v>1</v>
      </c>
      <c r="AA31" s="7" t="s">
        <v>24</v>
      </c>
      <c r="AB31" s="24" t="s">
        <v>19</v>
      </c>
    </row>
    <row r="32" spans="1:28" x14ac:dyDescent="0.2">
      <c r="A32" t="s">
        <v>120</v>
      </c>
      <c r="B32" s="55" t="s">
        <v>120</v>
      </c>
      <c r="C32" s="167" t="s">
        <v>120</v>
      </c>
      <c r="D32" s="55" t="s">
        <v>120</v>
      </c>
      <c r="E32" s="58">
        <v>2</v>
      </c>
      <c r="F32" s="65">
        <v>2002</v>
      </c>
      <c r="G32" s="56">
        <v>2002</v>
      </c>
      <c r="H32" s="21">
        <v>37424</v>
      </c>
      <c r="I32" s="21"/>
      <c r="J32" s="174" t="s">
        <v>120</v>
      </c>
      <c r="K32" s="7" t="s">
        <v>103</v>
      </c>
      <c r="L32" s="7" t="s">
        <v>104</v>
      </c>
      <c r="M32" s="7" t="s">
        <v>6</v>
      </c>
      <c r="N32" s="7" t="s">
        <v>8</v>
      </c>
      <c r="O32" s="22"/>
      <c r="P32" s="22">
        <v>2970500</v>
      </c>
      <c r="Q32" s="22">
        <v>0</v>
      </c>
      <c r="R32" s="7" t="s">
        <v>9</v>
      </c>
      <c r="S32" s="7" t="s">
        <v>23</v>
      </c>
      <c r="T32" s="7" t="s">
        <v>23</v>
      </c>
      <c r="U32" s="7" t="s">
        <v>124</v>
      </c>
      <c r="V32" s="7" t="s">
        <v>105</v>
      </c>
      <c r="W32" s="7" t="s">
        <v>106</v>
      </c>
      <c r="X32" s="178">
        <v>60</v>
      </c>
      <c r="Y32" s="178">
        <v>60</v>
      </c>
      <c r="Z32" s="23">
        <f t="shared" si="0"/>
        <v>1</v>
      </c>
      <c r="AA32" s="7" t="s">
        <v>24</v>
      </c>
      <c r="AB32" s="24" t="s">
        <v>19</v>
      </c>
    </row>
    <row r="33" spans="1:28" x14ac:dyDescent="0.2">
      <c r="A33" t="s">
        <v>119</v>
      </c>
      <c r="B33" s="55">
        <v>38289</v>
      </c>
      <c r="C33" s="167">
        <v>38644</v>
      </c>
      <c r="D33" s="82">
        <v>50202</v>
      </c>
      <c r="E33" s="58">
        <v>3</v>
      </c>
      <c r="F33" s="65">
        <v>2002</v>
      </c>
      <c r="G33" s="56">
        <v>2002</v>
      </c>
      <c r="H33" s="21">
        <v>37438</v>
      </c>
      <c r="I33" s="21"/>
      <c r="J33" s="21"/>
      <c r="K33" s="7" t="s">
        <v>108</v>
      </c>
      <c r="L33" s="7" t="s">
        <v>109</v>
      </c>
      <c r="M33" s="7" t="s">
        <v>110</v>
      </c>
      <c r="N33" s="7" t="s">
        <v>30</v>
      </c>
      <c r="O33" s="22"/>
      <c r="P33" s="22">
        <v>7410000</v>
      </c>
      <c r="Q33" s="22">
        <v>0</v>
      </c>
      <c r="R33" s="7" t="s">
        <v>9</v>
      </c>
      <c r="S33" s="7" t="s">
        <v>23</v>
      </c>
      <c r="T33" s="7" t="s">
        <v>23</v>
      </c>
      <c r="U33" s="7" t="s">
        <v>12</v>
      </c>
      <c r="V33" s="7" t="s">
        <v>93</v>
      </c>
      <c r="W33" s="7" t="s">
        <v>94</v>
      </c>
      <c r="X33" s="158">
        <v>200</v>
      </c>
      <c r="Y33" s="158">
        <v>200</v>
      </c>
      <c r="Z33" s="23">
        <f t="shared" si="0"/>
        <v>1</v>
      </c>
      <c r="AA33" s="7" t="s">
        <v>24</v>
      </c>
      <c r="AB33" s="24" t="s">
        <v>19</v>
      </c>
    </row>
    <row r="34" spans="1:28" x14ac:dyDescent="0.2">
      <c r="A34" s="71" t="s">
        <v>119</v>
      </c>
      <c r="B34" s="80">
        <v>37894</v>
      </c>
      <c r="C34" s="166">
        <v>38131</v>
      </c>
      <c r="D34" s="81">
        <v>50201</v>
      </c>
      <c r="E34" s="48">
        <v>4</v>
      </c>
      <c r="F34" s="66">
        <v>2002</v>
      </c>
      <c r="G34" s="49">
        <v>2002</v>
      </c>
      <c r="H34" s="40">
        <v>37438</v>
      </c>
      <c r="I34" s="40"/>
      <c r="J34" s="40"/>
      <c r="K34" s="41" t="s">
        <v>111</v>
      </c>
      <c r="L34" s="41" t="s">
        <v>112</v>
      </c>
      <c r="M34" s="41" t="s">
        <v>113</v>
      </c>
      <c r="N34" s="41" t="s">
        <v>113</v>
      </c>
      <c r="O34" s="42"/>
      <c r="P34" s="42">
        <v>2960000</v>
      </c>
      <c r="Q34" s="42">
        <v>0</v>
      </c>
      <c r="R34" s="41" t="s">
        <v>9</v>
      </c>
      <c r="S34" s="41" t="s">
        <v>23</v>
      </c>
      <c r="T34" s="41" t="s">
        <v>23</v>
      </c>
      <c r="U34" s="41" t="s">
        <v>12</v>
      </c>
      <c r="V34" s="41" t="s">
        <v>93</v>
      </c>
      <c r="W34" s="41" t="s">
        <v>94</v>
      </c>
      <c r="X34" s="145">
        <v>100</v>
      </c>
      <c r="Y34" s="145">
        <v>100</v>
      </c>
      <c r="Z34" s="43">
        <f t="shared" si="0"/>
        <v>1</v>
      </c>
      <c r="AA34" s="41" t="s">
        <v>24</v>
      </c>
      <c r="AB34" s="44" t="s">
        <v>19</v>
      </c>
    </row>
    <row r="35" spans="1:28" x14ac:dyDescent="0.2">
      <c r="A35" t="s">
        <v>119</v>
      </c>
      <c r="B35" s="84">
        <v>39014</v>
      </c>
      <c r="C35" s="107">
        <v>40352</v>
      </c>
      <c r="D35" s="85">
        <v>50306</v>
      </c>
      <c r="E35" s="61">
        <v>1</v>
      </c>
      <c r="F35" s="62" t="s">
        <v>121</v>
      </c>
      <c r="G35" s="62">
        <v>2003</v>
      </c>
      <c r="H35" s="76">
        <v>37753</v>
      </c>
      <c r="I35" s="76"/>
      <c r="J35" s="76">
        <v>38736</v>
      </c>
      <c r="K35" s="7" t="s">
        <v>558</v>
      </c>
      <c r="L35" s="7" t="s">
        <v>123</v>
      </c>
      <c r="M35" s="7" t="s">
        <v>30</v>
      </c>
      <c r="N35" s="7" t="s">
        <v>30</v>
      </c>
      <c r="O35" s="22">
        <v>0</v>
      </c>
      <c r="P35" s="46">
        <v>10580000</v>
      </c>
      <c r="Q35" s="46">
        <v>0</v>
      </c>
      <c r="R35" s="7" t="s">
        <v>9</v>
      </c>
      <c r="S35" s="7" t="s">
        <v>23</v>
      </c>
      <c r="T35" s="7" t="s">
        <v>23</v>
      </c>
      <c r="U35" s="7" t="s">
        <v>124</v>
      </c>
      <c r="V35" s="7" t="s">
        <v>125</v>
      </c>
      <c r="W35" s="7" t="s">
        <v>126</v>
      </c>
      <c r="X35" s="7" t="s">
        <v>420</v>
      </c>
      <c r="Y35" s="7" t="s">
        <v>420</v>
      </c>
      <c r="Z35" s="23" t="s">
        <v>421</v>
      </c>
      <c r="AA35" s="7" t="s">
        <v>24</v>
      </c>
      <c r="AB35" s="24" t="s">
        <v>28</v>
      </c>
    </row>
    <row r="36" spans="1:28" x14ac:dyDescent="0.2">
      <c r="A36" t="s">
        <v>119</v>
      </c>
      <c r="B36" s="55">
        <v>38687</v>
      </c>
      <c r="C36" s="107">
        <v>38957</v>
      </c>
      <c r="D36" s="82">
        <v>50301</v>
      </c>
      <c r="E36" s="61">
        <v>2</v>
      </c>
      <c r="F36" s="62" t="s">
        <v>121</v>
      </c>
      <c r="G36" s="62">
        <v>2003</v>
      </c>
      <c r="H36" s="21">
        <v>37802</v>
      </c>
      <c r="I36" s="21"/>
      <c r="J36" s="21"/>
      <c r="K36" s="7" t="s">
        <v>127</v>
      </c>
      <c r="L36" s="7" t="s">
        <v>100</v>
      </c>
      <c r="M36" s="7" t="s">
        <v>87</v>
      </c>
      <c r="N36" s="7" t="s">
        <v>63</v>
      </c>
      <c r="O36" s="22"/>
      <c r="P36" s="22">
        <v>5000000</v>
      </c>
      <c r="Q36" s="22">
        <v>0</v>
      </c>
      <c r="R36" s="7" t="s">
        <v>9</v>
      </c>
      <c r="S36" s="7" t="s">
        <v>23</v>
      </c>
      <c r="T36" s="7" t="s">
        <v>23</v>
      </c>
      <c r="U36" s="7" t="s">
        <v>12</v>
      </c>
      <c r="V36" s="7" t="s">
        <v>128</v>
      </c>
      <c r="W36" s="7" t="s">
        <v>129</v>
      </c>
      <c r="X36" s="158">
        <v>120</v>
      </c>
      <c r="Y36" s="158">
        <v>120</v>
      </c>
      <c r="Z36" s="23">
        <f t="shared" ref="Z36:Z46" si="1">Y36/X36</f>
        <v>1</v>
      </c>
      <c r="AA36" s="7" t="s">
        <v>24</v>
      </c>
      <c r="AB36" s="24" t="s">
        <v>28</v>
      </c>
    </row>
    <row r="37" spans="1:28" x14ac:dyDescent="0.2">
      <c r="A37" t="s">
        <v>119</v>
      </c>
      <c r="B37" s="55">
        <v>38869</v>
      </c>
      <c r="C37" s="107">
        <v>39386</v>
      </c>
      <c r="D37" s="82">
        <v>50305</v>
      </c>
      <c r="E37" s="61">
        <v>3</v>
      </c>
      <c r="F37" s="62" t="s">
        <v>121</v>
      </c>
      <c r="G37" s="62">
        <v>2003</v>
      </c>
      <c r="H37" s="21">
        <v>37791</v>
      </c>
      <c r="I37" s="21"/>
      <c r="J37" s="21"/>
      <c r="K37" s="7" t="s">
        <v>272</v>
      </c>
      <c r="L37" s="7" t="s">
        <v>33</v>
      </c>
      <c r="M37" s="7" t="s">
        <v>25</v>
      </c>
      <c r="N37" s="7" t="s">
        <v>25</v>
      </c>
      <c r="O37" s="22"/>
      <c r="P37" s="22">
        <v>7750000</v>
      </c>
      <c r="Q37" s="22">
        <v>0</v>
      </c>
      <c r="R37" s="7" t="s">
        <v>9</v>
      </c>
      <c r="S37" s="7" t="s">
        <v>23</v>
      </c>
      <c r="T37" s="7" t="s">
        <v>23</v>
      </c>
      <c r="U37" s="7" t="s">
        <v>12</v>
      </c>
      <c r="V37" s="7" t="s">
        <v>141</v>
      </c>
      <c r="W37" s="7" t="s">
        <v>142</v>
      </c>
      <c r="X37" s="158">
        <v>300</v>
      </c>
      <c r="Y37" s="158">
        <v>300</v>
      </c>
      <c r="Z37" s="23">
        <f t="shared" si="1"/>
        <v>1</v>
      </c>
      <c r="AA37" s="7" t="s">
        <v>24</v>
      </c>
      <c r="AB37" s="24" t="s">
        <v>28</v>
      </c>
    </row>
    <row r="38" spans="1:28" x14ac:dyDescent="0.2">
      <c r="A38" t="s">
        <v>119</v>
      </c>
      <c r="B38" s="55">
        <v>39405</v>
      </c>
      <c r="C38" s="107">
        <v>40315</v>
      </c>
      <c r="D38" s="82">
        <v>50307</v>
      </c>
      <c r="E38" s="61">
        <v>4</v>
      </c>
      <c r="F38" s="62" t="s">
        <v>121</v>
      </c>
      <c r="G38" s="62">
        <v>2003</v>
      </c>
      <c r="H38" s="21">
        <v>37790</v>
      </c>
      <c r="I38" s="93" t="s">
        <v>413</v>
      </c>
      <c r="J38" s="21"/>
      <c r="K38" s="7" t="s">
        <v>417</v>
      </c>
      <c r="L38" s="7" t="s">
        <v>422</v>
      </c>
      <c r="M38" s="7" t="s">
        <v>25</v>
      </c>
      <c r="N38" s="7" t="s">
        <v>25</v>
      </c>
      <c r="O38" s="22"/>
      <c r="P38" s="22"/>
      <c r="Q38" s="22"/>
      <c r="R38" s="7" t="s">
        <v>9</v>
      </c>
      <c r="S38" s="7" t="s">
        <v>23</v>
      </c>
      <c r="T38" s="7" t="s">
        <v>23</v>
      </c>
      <c r="U38" s="7" t="s">
        <v>124</v>
      </c>
      <c r="V38" s="7" t="s">
        <v>423</v>
      </c>
      <c r="W38" s="7" t="s">
        <v>424</v>
      </c>
      <c r="X38" s="188">
        <v>306</v>
      </c>
      <c r="Y38" s="188">
        <v>281</v>
      </c>
      <c r="Z38" s="23">
        <f t="shared" si="1"/>
        <v>0.9183006535947712</v>
      </c>
      <c r="AA38" s="7" t="s">
        <v>24</v>
      </c>
      <c r="AB38" s="24" t="s">
        <v>28</v>
      </c>
    </row>
    <row r="39" spans="1:28" x14ac:dyDescent="0.2">
      <c r="A39" t="s">
        <v>119</v>
      </c>
      <c r="B39" s="55">
        <v>38261</v>
      </c>
      <c r="C39" s="107">
        <v>39310</v>
      </c>
      <c r="D39" s="85">
        <v>50302</v>
      </c>
      <c r="E39" s="61">
        <v>5</v>
      </c>
      <c r="F39" s="62" t="s">
        <v>121</v>
      </c>
      <c r="G39" s="62">
        <v>2003</v>
      </c>
      <c r="H39" s="21">
        <v>37802</v>
      </c>
      <c r="I39" s="21"/>
      <c r="J39" s="21"/>
      <c r="K39" s="7" t="s">
        <v>130</v>
      </c>
      <c r="L39" s="7" t="s">
        <v>131</v>
      </c>
      <c r="M39" s="7" t="s">
        <v>132</v>
      </c>
      <c r="N39" s="7" t="s">
        <v>30</v>
      </c>
      <c r="O39" s="22"/>
      <c r="P39" s="22">
        <v>3010000</v>
      </c>
      <c r="Q39" s="22">
        <v>0</v>
      </c>
      <c r="R39" s="7" t="s">
        <v>9</v>
      </c>
      <c r="S39" s="7" t="s">
        <v>23</v>
      </c>
      <c r="T39" s="7" t="s">
        <v>23</v>
      </c>
      <c r="U39" s="7" t="s">
        <v>12</v>
      </c>
      <c r="V39" s="7" t="s">
        <v>133</v>
      </c>
      <c r="W39" s="7" t="s">
        <v>134</v>
      </c>
      <c r="X39" s="158">
        <v>80</v>
      </c>
      <c r="Y39" s="158">
        <v>80</v>
      </c>
      <c r="Z39" s="23">
        <f t="shared" si="1"/>
        <v>1</v>
      </c>
      <c r="AA39" s="7" t="s">
        <v>24</v>
      </c>
      <c r="AB39" s="24" t="s">
        <v>28</v>
      </c>
    </row>
    <row r="40" spans="1:28" x14ac:dyDescent="0.2">
      <c r="A40" t="s">
        <v>120</v>
      </c>
      <c r="B40" s="55" t="s">
        <v>120</v>
      </c>
      <c r="C40" s="107" t="s">
        <v>120</v>
      </c>
      <c r="D40" s="55" t="s">
        <v>120</v>
      </c>
      <c r="E40" s="61">
        <v>6</v>
      </c>
      <c r="F40" s="62" t="s">
        <v>121</v>
      </c>
      <c r="G40" s="62">
        <v>2003</v>
      </c>
      <c r="H40" s="21">
        <v>37802</v>
      </c>
      <c r="I40" s="21"/>
      <c r="J40" s="174" t="s">
        <v>120</v>
      </c>
      <c r="K40" s="7" t="s">
        <v>135</v>
      </c>
      <c r="L40" s="7" t="s">
        <v>136</v>
      </c>
      <c r="M40" s="7" t="s">
        <v>43</v>
      </c>
      <c r="N40" s="7" t="s">
        <v>43</v>
      </c>
      <c r="O40" s="22"/>
      <c r="P40" s="22">
        <v>4745000</v>
      </c>
      <c r="Q40" s="22">
        <v>0</v>
      </c>
      <c r="R40" s="7" t="s">
        <v>9</v>
      </c>
      <c r="S40" s="7" t="s">
        <v>23</v>
      </c>
      <c r="T40" s="7" t="s">
        <v>23</v>
      </c>
      <c r="U40" s="7" t="s">
        <v>12</v>
      </c>
      <c r="V40" s="7" t="s">
        <v>133</v>
      </c>
      <c r="W40" s="7" t="s">
        <v>134</v>
      </c>
      <c r="X40" s="178">
        <v>100</v>
      </c>
      <c r="Y40" s="178">
        <v>100</v>
      </c>
      <c r="Z40" s="23">
        <f t="shared" si="1"/>
        <v>1</v>
      </c>
      <c r="AA40" s="7" t="s">
        <v>24</v>
      </c>
      <c r="AB40" s="24" t="s">
        <v>28</v>
      </c>
    </row>
    <row r="41" spans="1:28" x14ac:dyDescent="0.2">
      <c r="A41" t="s">
        <v>119</v>
      </c>
      <c r="B41" s="55">
        <v>38687</v>
      </c>
      <c r="C41" s="107">
        <v>39310</v>
      </c>
      <c r="D41" s="82">
        <v>50303</v>
      </c>
      <c r="E41" s="61">
        <v>7</v>
      </c>
      <c r="F41" s="62" t="s">
        <v>121</v>
      </c>
      <c r="G41" s="62">
        <v>2003</v>
      </c>
      <c r="H41" s="21">
        <v>37802</v>
      </c>
      <c r="I41" s="21"/>
      <c r="J41" s="21"/>
      <c r="K41" s="7" t="s">
        <v>137</v>
      </c>
      <c r="L41" s="7" t="s">
        <v>138</v>
      </c>
      <c r="M41" s="7" t="s">
        <v>30</v>
      </c>
      <c r="N41" s="7" t="s">
        <v>30</v>
      </c>
      <c r="O41" s="22"/>
      <c r="P41" s="46">
        <v>4265000</v>
      </c>
      <c r="Q41" s="46">
        <v>0</v>
      </c>
      <c r="R41" s="7" t="s">
        <v>9</v>
      </c>
      <c r="S41" s="7" t="s">
        <v>23</v>
      </c>
      <c r="T41" s="7" t="s">
        <v>23</v>
      </c>
      <c r="U41" s="7" t="s">
        <v>12</v>
      </c>
      <c r="V41" s="7" t="s">
        <v>133</v>
      </c>
      <c r="W41" s="7" t="s">
        <v>134</v>
      </c>
      <c r="X41" s="158">
        <v>100</v>
      </c>
      <c r="Y41" s="158">
        <v>100</v>
      </c>
      <c r="Z41" s="23">
        <f t="shared" si="1"/>
        <v>1</v>
      </c>
      <c r="AA41" s="7" t="s">
        <v>24</v>
      </c>
      <c r="AB41" s="24" t="s">
        <v>28</v>
      </c>
    </row>
    <row r="42" spans="1:28" x14ac:dyDescent="0.2">
      <c r="A42" s="71" t="s">
        <v>119</v>
      </c>
      <c r="B42" s="80">
        <v>38687</v>
      </c>
      <c r="C42" s="110">
        <v>39332</v>
      </c>
      <c r="D42" s="81">
        <v>50304</v>
      </c>
      <c r="E42" s="74">
        <v>8</v>
      </c>
      <c r="F42" s="75" t="s">
        <v>121</v>
      </c>
      <c r="G42" s="75">
        <v>2003</v>
      </c>
      <c r="H42" s="40">
        <v>37802</v>
      </c>
      <c r="I42" s="40"/>
      <c r="J42" s="40"/>
      <c r="K42" s="41" t="s">
        <v>139</v>
      </c>
      <c r="L42" s="41" t="s">
        <v>140</v>
      </c>
      <c r="M42" s="41" t="s">
        <v>6</v>
      </c>
      <c r="N42" s="41" t="s">
        <v>8</v>
      </c>
      <c r="O42" s="42"/>
      <c r="P42" s="47">
        <v>6660000</v>
      </c>
      <c r="Q42" s="47">
        <v>0</v>
      </c>
      <c r="R42" s="41" t="s">
        <v>9</v>
      </c>
      <c r="S42" s="41" t="s">
        <v>23</v>
      </c>
      <c r="T42" s="41" t="s">
        <v>23</v>
      </c>
      <c r="U42" s="41" t="s">
        <v>12</v>
      </c>
      <c r="V42" s="41" t="s">
        <v>133</v>
      </c>
      <c r="W42" s="41" t="s">
        <v>134</v>
      </c>
      <c r="X42" s="145">
        <v>200</v>
      </c>
      <c r="Y42" s="145">
        <v>200</v>
      </c>
      <c r="Z42" s="43">
        <f t="shared" si="1"/>
        <v>1</v>
      </c>
      <c r="AA42" s="41" t="s">
        <v>24</v>
      </c>
      <c r="AB42" s="44" t="s">
        <v>19</v>
      </c>
    </row>
    <row r="43" spans="1:28" x14ac:dyDescent="0.2">
      <c r="A43" t="s">
        <v>119</v>
      </c>
      <c r="B43" s="55">
        <v>39231</v>
      </c>
      <c r="C43" s="107">
        <v>39783</v>
      </c>
      <c r="D43" s="82">
        <v>50402</v>
      </c>
      <c r="E43" s="58">
        <v>1</v>
      </c>
      <c r="F43" s="56">
        <v>2004</v>
      </c>
      <c r="G43" s="56">
        <v>2004</v>
      </c>
      <c r="H43" s="21">
        <v>38219</v>
      </c>
      <c r="I43" s="128">
        <v>38245</v>
      </c>
      <c r="J43" s="57"/>
      <c r="K43" s="7" t="s">
        <v>143</v>
      </c>
      <c r="L43" s="7" t="s">
        <v>144</v>
      </c>
      <c r="M43" s="7" t="s">
        <v>6</v>
      </c>
      <c r="N43" s="7" t="s">
        <v>8</v>
      </c>
      <c r="O43" s="22"/>
      <c r="P43" s="46">
        <v>9400000</v>
      </c>
      <c r="Q43" s="46">
        <v>0</v>
      </c>
      <c r="R43" s="7" t="s">
        <v>9</v>
      </c>
      <c r="S43" s="7" t="s">
        <v>23</v>
      </c>
      <c r="T43" s="7" t="s">
        <v>23</v>
      </c>
      <c r="U43" s="7" t="s">
        <v>124</v>
      </c>
      <c r="V43" s="7" t="s">
        <v>145</v>
      </c>
      <c r="W43" s="7" t="s">
        <v>146</v>
      </c>
      <c r="X43" s="158">
        <v>180</v>
      </c>
      <c r="Y43" s="158">
        <v>178</v>
      </c>
      <c r="Z43" s="23">
        <f>Y43/X43</f>
        <v>0.98888888888888893</v>
      </c>
      <c r="AA43" s="7" t="s">
        <v>24</v>
      </c>
      <c r="AB43" s="24" t="s">
        <v>28</v>
      </c>
    </row>
    <row r="44" spans="1:28" x14ac:dyDescent="0.2">
      <c r="A44" t="s">
        <v>119</v>
      </c>
      <c r="B44" s="55">
        <v>38910</v>
      </c>
      <c r="C44" s="107">
        <v>39058</v>
      </c>
      <c r="D44" s="82">
        <v>50401</v>
      </c>
      <c r="E44" s="58">
        <v>2</v>
      </c>
      <c r="F44" s="56">
        <v>2004</v>
      </c>
      <c r="G44" s="56">
        <v>2004</v>
      </c>
      <c r="H44" s="21">
        <v>38239</v>
      </c>
      <c r="I44" s="128">
        <v>38275</v>
      </c>
      <c r="J44" s="57"/>
      <c r="K44" s="7" t="s">
        <v>147</v>
      </c>
      <c r="L44" s="7" t="s">
        <v>192</v>
      </c>
      <c r="M44" s="7" t="s">
        <v>87</v>
      </c>
      <c r="N44" s="7" t="s">
        <v>63</v>
      </c>
      <c r="O44" s="22"/>
      <c r="P44" s="46">
        <v>11850000</v>
      </c>
      <c r="Q44" s="46">
        <v>0</v>
      </c>
      <c r="R44" s="7" t="s">
        <v>9</v>
      </c>
      <c r="S44" s="7" t="s">
        <v>23</v>
      </c>
      <c r="T44" s="7" t="s">
        <v>23</v>
      </c>
      <c r="U44" s="7" t="s">
        <v>124</v>
      </c>
      <c r="V44" s="7" t="s">
        <v>148</v>
      </c>
      <c r="W44" s="7" t="s">
        <v>149</v>
      </c>
      <c r="X44" s="158">
        <v>192</v>
      </c>
      <c r="Y44" s="158">
        <v>192</v>
      </c>
      <c r="Z44" s="23">
        <f t="shared" si="1"/>
        <v>1</v>
      </c>
      <c r="AA44" s="7" t="s">
        <v>24</v>
      </c>
      <c r="AB44" s="24" t="s">
        <v>28</v>
      </c>
    </row>
    <row r="45" spans="1:28" x14ac:dyDescent="0.2">
      <c r="A45" s="97" t="s">
        <v>119</v>
      </c>
      <c r="B45" s="79">
        <f>[1]General!$K$32</f>
        <v>40127</v>
      </c>
      <c r="C45" s="168">
        <v>40563</v>
      </c>
      <c r="D45" s="82">
        <v>50506</v>
      </c>
      <c r="E45" s="58">
        <v>3</v>
      </c>
      <c r="F45" s="56">
        <v>2004</v>
      </c>
      <c r="G45" s="69">
        <v>2005</v>
      </c>
      <c r="H45" s="21">
        <v>38266</v>
      </c>
      <c r="I45" s="21">
        <v>38426</v>
      </c>
      <c r="J45" s="21">
        <v>38624</v>
      </c>
      <c r="K45" s="7" t="s">
        <v>152</v>
      </c>
      <c r="L45" s="7" t="s">
        <v>153</v>
      </c>
      <c r="M45" s="7" t="s">
        <v>154</v>
      </c>
      <c r="N45" s="7" t="s">
        <v>154</v>
      </c>
      <c r="O45" s="22">
        <v>8850000</v>
      </c>
      <c r="P45" s="46">
        <v>8850000</v>
      </c>
      <c r="Q45" s="46">
        <v>0</v>
      </c>
      <c r="R45" s="7" t="s">
        <v>9</v>
      </c>
      <c r="S45" s="7" t="s">
        <v>23</v>
      </c>
      <c r="T45" s="7" t="s">
        <v>23</v>
      </c>
      <c r="U45" s="7" t="s">
        <v>124</v>
      </c>
      <c r="V45" s="7" t="s">
        <v>155</v>
      </c>
      <c r="W45" s="7" t="s">
        <v>156</v>
      </c>
      <c r="X45" s="158">
        <v>144</v>
      </c>
      <c r="Y45" s="158">
        <v>144</v>
      </c>
      <c r="Z45" s="23">
        <f t="shared" si="1"/>
        <v>1</v>
      </c>
      <c r="AA45" s="7" t="s">
        <v>24</v>
      </c>
      <c r="AB45" s="24" t="s">
        <v>19</v>
      </c>
    </row>
    <row r="46" spans="1:28" x14ac:dyDescent="0.2">
      <c r="A46" t="s">
        <v>119</v>
      </c>
      <c r="B46" s="55">
        <v>39387</v>
      </c>
      <c r="C46" s="107">
        <v>39976</v>
      </c>
      <c r="D46" s="82">
        <v>50504</v>
      </c>
      <c r="E46" s="58">
        <v>4</v>
      </c>
      <c r="F46" s="56">
        <v>2004</v>
      </c>
      <c r="G46" s="69">
        <v>2005</v>
      </c>
      <c r="H46" s="21">
        <v>38349</v>
      </c>
      <c r="I46" s="21">
        <v>38426</v>
      </c>
      <c r="J46" s="21">
        <v>38624</v>
      </c>
      <c r="K46" s="7" t="s">
        <v>150</v>
      </c>
      <c r="L46" s="7" t="s">
        <v>414</v>
      </c>
      <c r="M46" s="7" t="s">
        <v>151</v>
      </c>
      <c r="N46" s="7" t="s">
        <v>63</v>
      </c>
      <c r="O46" s="22">
        <v>11500000</v>
      </c>
      <c r="P46" s="46">
        <v>11500000</v>
      </c>
      <c r="Q46" s="46">
        <v>0</v>
      </c>
      <c r="R46" s="7" t="s">
        <v>9</v>
      </c>
      <c r="S46" s="7" t="s">
        <v>23</v>
      </c>
      <c r="T46" s="7" t="s">
        <v>23</v>
      </c>
      <c r="U46" s="7" t="s">
        <v>124</v>
      </c>
      <c r="V46" s="7" t="s">
        <v>415</v>
      </c>
      <c r="W46" s="7" t="s">
        <v>416</v>
      </c>
      <c r="X46" s="158">
        <v>204</v>
      </c>
      <c r="Y46" s="158">
        <v>204</v>
      </c>
      <c r="Z46" s="23">
        <f t="shared" si="1"/>
        <v>1</v>
      </c>
      <c r="AA46" s="7" t="s">
        <v>24</v>
      </c>
      <c r="AB46" s="24" t="s">
        <v>19</v>
      </c>
    </row>
    <row r="47" spans="1:28" x14ac:dyDescent="0.2">
      <c r="A47" s="71" t="s">
        <v>119</v>
      </c>
      <c r="B47" s="80">
        <v>39203</v>
      </c>
      <c r="C47" s="166">
        <v>39609</v>
      </c>
      <c r="D47" s="86">
        <v>50403</v>
      </c>
      <c r="E47" s="48">
        <v>5</v>
      </c>
      <c r="F47" s="49">
        <v>2004</v>
      </c>
      <c r="G47" s="49">
        <v>2004</v>
      </c>
      <c r="H47" s="40">
        <v>38288</v>
      </c>
      <c r="I47" s="40">
        <v>38461</v>
      </c>
      <c r="J47" s="40"/>
      <c r="K47" s="41" t="s">
        <v>282</v>
      </c>
      <c r="L47" s="41" t="s">
        <v>283</v>
      </c>
      <c r="M47" s="41" t="s">
        <v>157</v>
      </c>
      <c r="N47" s="41" t="s">
        <v>158</v>
      </c>
      <c r="O47" s="42"/>
      <c r="P47" s="47">
        <f>2905000+9935000</f>
        <v>12840000</v>
      </c>
      <c r="Q47" s="47">
        <v>0</v>
      </c>
      <c r="R47" s="41" t="s">
        <v>9</v>
      </c>
      <c r="S47" s="41" t="s">
        <v>23</v>
      </c>
      <c r="T47" s="41" t="s">
        <v>23</v>
      </c>
      <c r="U47" s="41" t="s">
        <v>124</v>
      </c>
      <c r="V47" s="41" t="s">
        <v>284</v>
      </c>
      <c r="W47" s="41" t="s">
        <v>285</v>
      </c>
      <c r="X47" s="145">
        <v>224</v>
      </c>
      <c r="Y47" s="145">
        <v>224</v>
      </c>
      <c r="Z47" s="43">
        <f t="shared" ref="Z47:Z54" si="2">Y47/X47</f>
        <v>1</v>
      </c>
      <c r="AA47" s="41" t="s">
        <v>24</v>
      </c>
      <c r="AB47" s="44" t="s">
        <v>28</v>
      </c>
    </row>
    <row r="48" spans="1:28" x14ac:dyDescent="0.2">
      <c r="A48" t="s">
        <v>119</v>
      </c>
      <c r="B48" s="55">
        <v>38748</v>
      </c>
      <c r="C48" s="107">
        <v>39128</v>
      </c>
      <c r="D48" s="82">
        <v>50501</v>
      </c>
      <c r="E48" s="61">
        <v>1</v>
      </c>
      <c r="F48" s="62">
        <v>2005</v>
      </c>
      <c r="G48" s="62">
        <v>2005</v>
      </c>
      <c r="H48" s="21">
        <v>38418</v>
      </c>
      <c r="I48" s="21">
        <v>38426</v>
      </c>
      <c r="J48" s="21"/>
      <c r="K48" s="7" t="s">
        <v>273</v>
      </c>
      <c r="L48" s="7" t="s">
        <v>159</v>
      </c>
      <c r="M48" s="7" t="s">
        <v>30</v>
      </c>
      <c r="N48" s="7" t="s">
        <v>30</v>
      </c>
      <c r="O48" s="22"/>
      <c r="P48" s="46">
        <v>6500000</v>
      </c>
      <c r="Q48" s="46">
        <v>0</v>
      </c>
      <c r="R48" s="7" t="s">
        <v>9</v>
      </c>
      <c r="S48" s="7" t="s">
        <v>23</v>
      </c>
      <c r="T48" s="7" t="s">
        <v>23</v>
      </c>
      <c r="U48" s="7" t="s">
        <v>12</v>
      </c>
      <c r="V48" s="7" t="s">
        <v>160</v>
      </c>
      <c r="W48" s="7" t="s">
        <v>161</v>
      </c>
      <c r="X48" s="182">
        <v>185</v>
      </c>
      <c r="Y48" s="182">
        <v>185</v>
      </c>
      <c r="Z48" s="23">
        <f t="shared" si="2"/>
        <v>1</v>
      </c>
      <c r="AA48" s="7" t="s">
        <v>24</v>
      </c>
      <c r="AB48" s="24" t="s">
        <v>28</v>
      </c>
    </row>
    <row r="49" spans="1:31" x14ac:dyDescent="0.2">
      <c r="A49" t="s">
        <v>119</v>
      </c>
      <c r="B49" s="55">
        <v>38990</v>
      </c>
      <c r="C49" s="107">
        <v>39252</v>
      </c>
      <c r="D49" s="82">
        <v>50502</v>
      </c>
      <c r="E49" s="61">
        <v>2</v>
      </c>
      <c r="F49" s="62">
        <v>2005</v>
      </c>
      <c r="G49" s="62">
        <v>2005</v>
      </c>
      <c r="H49" s="21">
        <v>38639</v>
      </c>
      <c r="I49" s="21">
        <v>38671</v>
      </c>
      <c r="J49" s="21"/>
      <c r="K49" s="7" t="s">
        <v>162</v>
      </c>
      <c r="L49" s="7" t="s">
        <v>169</v>
      </c>
      <c r="M49" s="7" t="s">
        <v>30</v>
      </c>
      <c r="N49" s="7" t="s">
        <v>30</v>
      </c>
      <c r="O49" s="22"/>
      <c r="P49" s="46">
        <v>11500000</v>
      </c>
      <c r="Q49" s="46">
        <v>0</v>
      </c>
      <c r="R49" s="7" t="s">
        <v>9</v>
      </c>
      <c r="S49" s="7" t="s">
        <v>23</v>
      </c>
      <c r="T49" s="7" t="s">
        <v>23</v>
      </c>
      <c r="U49" s="7" t="s">
        <v>12</v>
      </c>
      <c r="V49" s="7" t="s">
        <v>167</v>
      </c>
      <c r="W49" s="7" t="s">
        <v>168</v>
      </c>
      <c r="X49" s="182">
        <v>269</v>
      </c>
      <c r="Y49" s="182">
        <v>269</v>
      </c>
      <c r="Z49" s="23">
        <f t="shared" si="2"/>
        <v>1</v>
      </c>
      <c r="AA49" s="7" t="s">
        <v>24</v>
      </c>
      <c r="AB49" s="24" t="s">
        <v>19</v>
      </c>
    </row>
    <row r="50" spans="1:31" x14ac:dyDescent="0.2">
      <c r="A50" t="s">
        <v>120</v>
      </c>
      <c r="B50" s="55" t="s">
        <v>120</v>
      </c>
      <c r="C50" s="167" t="s">
        <v>120</v>
      </c>
      <c r="D50" s="55" t="s">
        <v>120</v>
      </c>
      <c r="E50" s="61">
        <v>3</v>
      </c>
      <c r="F50" s="62">
        <v>2005</v>
      </c>
      <c r="G50" s="62">
        <v>2005</v>
      </c>
      <c r="H50" s="21">
        <v>38657</v>
      </c>
      <c r="I50" s="21">
        <v>38671</v>
      </c>
      <c r="J50" s="174" t="s">
        <v>120</v>
      </c>
      <c r="K50" s="7" t="s">
        <v>163</v>
      </c>
      <c r="L50" s="7" t="s">
        <v>266</v>
      </c>
      <c r="M50" s="7" t="s">
        <v>55</v>
      </c>
      <c r="N50" s="7" t="s">
        <v>55</v>
      </c>
      <c r="O50" s="22"/>
      <c r="P50" s="46">
        <v>14500000</v>
      </c>
      <c r="Q50" s="46">
        <v>0</v>
      </c>
      <c r="R50" s="7" t="s">
        <v>9</v>
      </c>
      <c r="S50" s="7" t="s">
        <v>23</v>
      </c>
      <c r="T50" s="7" t="s">
        <v>23</v>
      </c>
      <c r="U50" s="7" t="s">
        <v>124</v>
      </c>
      <c r="V50" s="7" t="s">
        <v>26</v>
      </c>
      <c r="W50" s="7" t="s">
        <v>164</v>
      </c>
      <c r="X50" s="178">
        <v>216</v>
      </c>
      <c r="Y50" s="178">
        <v>168</v>
      </c>
      <c r="Z50" s="23">
        <f t="shared" si="2"/>
        <v>0.77777777777777779</v>
      </c>
      <c r="AA50" s="7" t="s">
        <v>24</v>
      </c>
      <c r="AB50" s="24" t="s">
        <v>28</v>
      </c>
    </row>
    <row r="51" spans="1:31" x14ac:dyDescent="0.2">
      <c r="A51" t="s">
        <v>119</v>
      </c>
      <c r="B51" s="84">
        <v>39014</v>
      </c>
      <c r="C51" s="107">
        <v>40352</v>
      </c>
      <c r="D51" s="82">
        <v>50306</v>
      </c>
      <c r="E51" s="61">
        <v>4</v>
      </c>
      <c r="F51" s="62">
        <v>2005</v>
      </c>
      <c r="G51" s="68">
        <v>2005</v>
      </c>
      <c r="H51" s="21">
        <v>38678</v>
      </c>
      <c r="I51" s="21">
        <v>38693</v>
      </c>
      <c r="J51" s="21">
        <v>38736</v>
      </c>
      <c r="K51" s="7" t="s">
        <v>122</v>
      </c>
      <c r="L51" s="7" t="s">
        <v>123</v>
      </c>
      <c r="M51" s="7" t="s">
        <v>30</v>
      </c>
      <c r="N51" s="7" t="s">
        <v>30</v>
      </c>
      <c r="O51" s="22">
        <v>12745000</v>
      </c>
      <c r="P51" s="46">
        <v>1995000</v>
      </c>
      <c r="Q51" s="46">
        <v>0</v>
      </c>
      <c r="R51" s="7" t="s">
        <v>9</v>
      </c>
      <c r="S51" s="7" t="s">
        <v>23</v>
      </c>
      <c r="T51" s="7" t="s">
        <v>9</v>
      </c>
      <c r="U51" s="7" t="s">
        <v>124</v>
      </c>
      <c r="V51" s="7" t="s">
        <v>170</v>
      </c>
      <c r="W51" s="7" t="s">
        <v>171</v>
      </c>
      <c r="X51" s="158">
        <v>200</v>
      </c>
      <c r="Y51" s="158">
        <v>200</v>
      </c>
      <c r="Z51" s="23">
        <f t="shared" si="2"/>
        <v>1</v>
      </c>
      <c r="AA51" s="7" t="s">
        <v>24</v>
      </c>
      <c r="AB51" s="24" t="s">
        <v>19</v>
      </c>
    </row>
    <row r="52" spans="1:31" x14ac:dyDescent="0.2">
      <c r="A52" s="73" t="s">
        <v>119</v>
      </c>
      <c r="B52" s="87">
        <v>38960</v>
      </c>
      <c r="C52" s="169">
        <v>39317</v>
      </c>
      <c r="D52" s="95">
        <v>50503</v>
      </c>
      <c r="E52" s="94">
        <v>5</v>
      </c>
      <c r="F52" s="62">
        <v>2005</v>
      </c>
      <c r="G52" s="62">
        <v>2005</v>
      </c>
      <c r="H52" s="21">
        <v>38695</v>
      </c>
      <c r="I52" s="21">
        <v>38734</v>
      </c>
      <c r="J52" s="21"/>
      <c r="K52" s="7" t="s">
        <v>172</v>
      </c>
      <c r="L52" s="7" t="s">
        <v>193</v>
      </c>
      <c r="M52" s="7" t="s">
        <v>154</v>
      </c>
      <c r="N52" s="7" t="s">
        <v>154</v>
      </c>
      <c r="O52" s="22"/>
      <c r="P52" s="46">
        <v>3685000</v>
      </c>
      <c r="Q52" s="46">
        <v>0</v>
      </c>
      <c r="R52" s="7" t="s">
        <v>9</v>
      </c>
      <c r="S52" s="7" t="s">
        <v>23</v>
      </c>
      <c r="T52" s="7" t="s">
        <v>23</v>
      </c>
      <c r="U52" s="7" t="s">
        <v>12</v>
      </c>
      <c r="V52" s="7" t="s">
        <v>173</v>
      </c>
      <c r="W52" s="7" t="s">
        <v>174</v>
      </c>
      <c r="X52" s="158">
        <v>87</v>
      </c>
      <c r="Y52" s="158">
        <v>87</v>
      </c>
      <c r="Z52" s="23">
        <f t="shared" si="2"/>
        <v>1</v>
      </c>
      <c r="AA52" s="7" t="s">
        <v>24</v>
      </c>
      <c r="AB52" s="24" t="s">
        <v>19</v>
      </c>
    </row>
    <row r="53" spans="1:31" x14ac:dyDescent="0.2">
      <c r="A53" s="33" t="s">
        <v>119</v>
      </c>
      <c r="B53" s="80">
        <v>39952</v>
      </c>
      <c r="C53" s="166">
        <v>40604</v>
      </c>
      <c r="D53" s="91">
        <v>50505</v>
      </c>
      <c r="E53" s="74">
        <v>6</v>
      </c>
      <c r="F53" s="75">
        <v>2005</v>
      </c>
      <c r="G53" s="75">
        <v>2005</v>
      </c>
      <c r="H53" s="40"/>
      <c r="I53" s="165" t="s">
        <v>413</v>
      </c>
      <c r="J53" s="40"/>
      <c r="K53" s="41" t="s">
        <v>419</v>
      </c>
      <c r="L53" s="41" t="s">
        <v>448</v>
      </c>
      <c r="M53" s="41" t="s">
        <v>43</v>
      </c>
      <c r="N53" s="41" t="s">
        <v>43</v>
      </c>
      <c r="O53" s="42"/>
      <c r="P53" s="47"/>
      <c r="Q53" s="47"/>
      <c r="R53" s="41" t="s">
        <v>9</v>
      </c>
      <c r="S53" s="41" t="s">
        <v>23</v>
      </c>
      <c r="T53" s="41" t="s">
        <v>23</v>
      </c>
      <c r="U53" s="41" t="s">
        <v>449</v>
      </c>
      <c r="V53" s="41" t="s">
        <v>450</v>
      </c>
      <c r="W53" s="41" t="s">
        <v>451</v>
      </c>
      <c r="X53" s="189">
        <v>230</v>
      </c>
      <c r="Y53" s="189">
        <v>230</v>
      </c>
      <c r="Z53" s="43">
        <v>1</v>
      </c>
      <c r="AA53" s="41" t="s">
        <v>24</v>
      </c>
      <c r="AB53" s="44" t="s">
        <v>19</v>
      </c>
    </row>
    <row r="54" spans="1:31" x14ac:dyDescent="0.2">
      <c r="A54" t="s">
        <v>120</v>
      </c>
      <c r="B54" s="55" t="s">
        <v>120</v>
      </c>
      <c r="C54" s="167" t="s">
        <v>120</v>
      </c>
      <c r="D54" s="55" t="s">
        <v>120</v>
      </c>
      <c r="E54" s="58">
        <v>1</v>
      </c>
      <c r="F54" s="56">
        <v>2006</v>
      </c>
      <c r="G54" s="56">
        <v>2006</v>
      </c>
      <c r="H54" s="21">
        <v>38729</v>
      </c>
      <c r="I54" s="21">
        <v>38797</v>
      </c>
      <c r="J54" s="174" t="s">
        <v>120</v>
      </c>
      <c r="K54" s="7" t="s">
        <v>175</v>
      </c>
      <c r="L54" s="7" t="s">
        <v>189</v>
      </c>
      <c r="M54" s="7" t="s">
        <v>176</v>
      </c>
      <c r="N54" s="7" t="s">
        <v>55</v>
      </c>
      <c r="O54" s="22"/>
      <c r="P54" s="46">
        <f>11043200+731800</f>
        <v>11775000</v>
      </c>
      <c r="Q54" s="46">
        <v>0</v>
      </c>
      <c r="R54" s="7" t="s">
        <v>9</v>
      </c>
      <c r="S54" s="7" t="s">
        <v>23</v>
      </c>
      <c r="T54" s="7" t="s">
        <v>23</v>
      </c>
      <c r="U54" s="7" t="s">
        <v>124</v>
      </c>
      <c r="V54" s="7" t="s">
        <v>188</v>
      </c>
      <c r="W54" s="7" t="s">
        <v>190</v>
      </c>
      <c r="X54" s="178">
        <v>208</v>
      </c>
      <c r="Y54" s="178">
        <v>208</v>
      </c>
      <c r="Z54" s="23">
        <f t="shared" si="2"/>
        <v>1</v>
      </c>
      <c r="AA54" s="77" t="s">
        <v>24</v>
      </c>
      <c r="AB54" s="24" t="s">
        <v>28</v>
      </c>
      <c r="AD54" s="197"/>
      <c r="AE54" s="197"/>
    </row>
    <row r="55" spans="1:31" x14ac:dyDescent="0.2">
      <c r="A55" t="s">
        <v>120</v>
      </c>
      <c r="B55" s="55" t="s">
        <v>120</v>
      </c>
      <c r="C55" s="167" t="s">
        <v>120</v>
      </c>
      <c r="D55" s="55" t="s">
        <v>120</v>
      </c>
      <c r="E55" s="58">
        <v>2</v>
      </c>
      <c r="F55" s="56">
        <v>2006</v>
      </c>
      <c r="G55" s="56">
        <v>2006</v>
      </c>
      <c r="H55" s="21">
        <v>39003</v>
      </c>
      <c r="I55" s="21">
        <v>39007</v>
      </c>
      <c r="J55" s="174" t="s">
        <v>120</v>
      </c>
      <c r="K55" s="7" t="s">
        <v>196</v>
      </c>
      <c r="L55" s="7" t="s">
        <v>271</v>
      </c>
      <c r="M55" s="7" t="s">
        <v>43</v>
      </c>
      <c r="N55" s="7" t="s">
        <v>43</v>
      </c>
      <c r="O55" s="22"/>
      <c r="P55" s="46">
        <v>10000000</v>
      </c>
      <c r="Q55" s="46">
        <v>0</v>
      </c>
      <c r="R55" s="7" t="s">
        <v>9</v>
      </c>
      <c r="S55" s="7" t="s">
        <v>23</v>
      </c>
      <c r="T55" s="7" t="s">
        <v>23</v>
      </c>
      <c r="U55" s="7" t="s">
        <v>124</v>
      </c>
      <c r="V55" s="7" t="s">
        <v>197</v>
      </c>
      <c r="W55" s="7" t="s">
        <v>198</v>
      </c>
      <c r="X55" s="178">
        <v>162</v>
      </c>
      <c r="Y55" s="178">
        <v>162</v>
      </c>
      <c r="Z55" s="23">
        <f t="shared" ref="Z55:Z75" si="3">Y55/X55</f>
        <v>1</v>
      </c>
      <c r="AA55" s="7" t="s">
        <v>24</v>
      </c>
      <c r="AB55" s="24" t="s">
        <v>28</v>
      </c>
      <c r="AD55" s="197"/>
      <c r="AE55" s="197"/>
    </row>
    <row r="56" spans="1:31" x14ac:dyDescent="0.2">
      <c r="A56" t="s">
        <v>119</v>
      </c>
      <c r="B56" s="55">
        <v>39692</v>
      </c>
      <c r="C56" s="167">
        <v>39862</v>
      </c>
      <c r="D56" s="82">
        <v>50715</v>
      </c>
      <c r="E56" s="58">
        <v>3</v>
      </c>
      <c r="F56" s="56">
        <v>2006</v>
      </c>
      <c r="G56" s="69">
        <v>2007</v>
      </c>
      <c r="H56" s="21">
        <v>39023</v>
      </c>
      <c r="I56" s="21">
        <v>39049</v>
      </c>
      <c r="J56" s="21">
        <v>39378</v>
      </c>
      <c r="K56" s="7" t="s">
        <v>199</v>
      </c>
      <c r="L56" s="7" t="s">
        <v>243</v>
      </c>
      <c r="M56" s="7" t="s">
        <v>200</v>
      </c>
      <c r="N56" s="7" t="s">
        <v>201</v>
      </c>
      <c r="O56" s="22">
        <f>698000+369000</f>
        <v>1067000</v>
      </c>
      <c r="P56" s="46">
        <v>900000</v>
      </c>
      <c r="Q56" s="46">
        <v>0</v>
      </c>
      <c r="R56" s="7" t="s">
        <v>9</v>
      </c>
      <c r="S56" s="7" t="s">
        <v>23</v>
      </c>
      <c r="T56" s="7" t="s">
        <v>23</v>
      </c>
      <c r="U56" s="7" t="s">
        <v>12</v>
      </c>
      <c r="V56" s="7" t="s">
        <v>263</v>
      </c>
      <c r="W56" s="7" t="s">
        <v>264</v>
      </c>
      <c r="X56" s="158">
        <v>32</v>
      </c>
      <c r="Y56" s="158">
        <v>32</v>
      </c>
      <c r="Z56" s="23">
        <f t="shared" si="3"/>
        <v>1</v>
      </c>
      <c r="AA56" s="7" t="s">
        <v>24</v>
      </c>
      <c r="AB56" s="24" t="s">
        <v>19</v>
      </c>
      <c r="AD56" s="50"/>
      <c r="AE56" s="50"/>
    </row>
    <row r="57" spans="1:31" x14ac:dyDescent="0.2">
      <c r="A57" t="s">
        <v>119</v>
      </c>
      <c r="B57" s="55">
        <v>39423</v>
      </c>
      <c r="C57" s="167">
        <v>39862</v>
      </c>
      <c r="D57" s="82">
        <v>50701</v>
      </c>
      <c r="E57" s="58">
        <v>4</v>
      </c>
      <c r="F57" s="56">
        <v>2006</v>
      </c>
      <c r="G57" s="69">
        <v>2007</v>
      </c>
      <c r="H57" s="21">
        <v>39028</v>
      </c>
      <c r="I57" s="21">
        <v>39049</v>
      </c>
      <c r="J57" s="21">
        <v>39378</v>
      </c>
      <c r="K57" s="7" t="s">
        <v>202</v>
      </c>
      <c r="L57" s="7" t="s">
        <v>244</v>
      </c>
      <c r="M57" s="7" t="s">
        <v>203</v>
      </c>
      <c r="N57" s="7" t="s">
        <v>203</v>
      </c>
      <c r="O57" s="22">
        <f>423000+349000</f>
        <v>772000</v>
      </c>
      <c r="P57" s="46">
        <v>750000</v>
      </c>
      <c r="Q57" s="46">
        <v>0</v>
      </c>
      <c r="R57" s="7" t="s">
        <v>9</v>
      </c>
      <c r="S57" s="7" t="s">
        <v>23</v>
      </c>
      <c r="T57" s="7" t="s">
        <v>23</v>
      </c>
      <c r="U57" s="7" t="s">
        <v>12</v>
      </c>
      <c r="V57" s="7" t="s">
        <v>263</v>
      </c>
      <c r="W57" s="7" t="s">
        <v>264</v>
      </c>
      <c r="X57" s="158">
        <v>24</v>
      </c>
      <c r="Y57" s="158">
        <v>24</v>
      </c>
      <c r="Z57" s="23">
        <f t="shared" si="3"/>
        <v>1</v>
      </c>
      <c r="AA57" s="7" t="s">
        <v>24</v>
      </c>
      <c r="AB57" s="24" t="s">
        <v>19</v>
      </c>
    </row>
    <row r="58" spans="1:31" x14ac:dyDescent="0.2">
      <c r="A58" t="s">
        <v>119</v>
      </c>
      <c r="B58" s="55">
        <v>39630</v>
      </c>
      <c r="C58" s="167">
        <v>39862</v>
      </c>
      <c r="D58" s="82">
        <v>50712</v>
      </c>
      <c r="E58" s="58">
        <v>5</v>
      </c>
      <c r="F58" s="56">
        <v>2006</v>
      </c>
      <c r="G58" s="69">
        <v>2007</v>
      </c>
      <c r="H58" s="21">
        <v>39035</v>
      </c>
      <c r="I58" s="21">
        <v>39049</v>
      </c>
      <c r="J58" s="21">
        <v>39378</v>
      </c>
      <c r="K58" s="7" t="s">
        <v>204</v>
      </c>
      <c r="L58" s="7" t="s">
        <v>245</v>
      </c>
      <c r="M58" s="7" t="s">
        <v>87</v>
      </c>
      <c r="N58" s="7" t="s">
        <v>63</v>
      </c>
      <c r="O58" s="22">
        <f>1000000+630000</f>
        <v>1630000</v>
      </c>
      <c r="P58" s="46">
        <v>1600000</v>
      </c>
      <c r="Q58" s="46">
        <v>0</v>
      </c>
      <c r="R58" s="7" t="s">
        <v>9</v>
      </c>
      <c r="S58" s="7" t="s">
        <v>23</v>
      </c>
      <c r="T58" s="7" t="s">
        <v>23</v>
      </c>
      <c r="U58" s="7" t="s">
        <v>12</v>
      </c>
      <c r="V58" s="7" t="s">
        <v>263</v>
      </c>
      <c r="W58" s="7" t="s">
        <v>264</v>
      </c>
      <c r="X58" s="158">
        <v>48</v>
      </c>
      <c r="Y58" s="158">
        <v>48</v>
      </c>
      <c r="Z58" s="23">
        <f t="shared" si="3"/>
        <v>1</v>
      </c>
      <c r="AA58" s="7" t="s">
        <v>24</v>
      </c>
      <c r="AB58" s="24" t="s">
        <v>19</v>
      </c>
    </row>
    <row r="59" spans="1:31" x14ac:dyDescent="0.2">
      <c r="A59" t="s">
        <v>119</v>
      </c>
      <c r="B59" s="55">
        <v>39630</v>
      </c>
      <c r="C59" s="167">
        <v>39862</v>
      </c>
      <c r="D59" s="82">
        <v>50713</v>
      </c>
      <c r="E59" s="58">
        <v>6</v>
      </c>
      <c r="F59" s="56">
        <v>2006</v>
      </c>
      <c r="G59" s="69">
        <v>2007</v>
      </c>
      <c r="H59" s="21">
        <v>39037</v>
      </c>
      <c r="I59" s="21">
        <v>39049</v>
      </c>
      <c r="J59" s="21">
        <v>39378</v>
      </c>
      <c r="K59" s="7" t="s">
        <v>205</v>
      </c>
      <c r="L59" s="7" t="s">
        <v>246</v>
      </c>
      <c r="M59" s="7" t="s">
        <v>206</v>
      </c>
      <c r="N59" s="7" t="s">
        <v>207</v>
      </c>
      <c r="O59" s="22">
        <f>1605000+1555000</f>
        <v>3160000</v>
      </c>
      <c r="P59" s="46">
        <v>3000000</v>
      </c>
      <c r="Q59" s="46">
        <v>0</v>
      </c>
      <c r="R59" s="7" t="s">
        <v>9</v>
      </c>
      <c r="S59" s="7" t="s">
        <v>23</v>
      </c>
      <c r="T59" s="7" t="s">
        <v>23</v>
      </c>
      <c r="U59" s="7" t="s">
        <v>12</v>
      </c>
      <c r="V59" s="7" t="s">
        <v>263</v>
      </c>
      <c r="W59" s="7" t="s">
        <v>264</v>
      </c>
      <c r="X59" s="158">
        <v>96</v>
      </c>
      <c r="Y59" s="158">
        <v>96</v>
      </c>
      <c r="Z59" s="23">
        <f t="shared" si="3"/>
        <v>1</v>
      </c>
      <c r="AA59" s="7" t="s">
        <v>24</v>
      </c>
      <c r="AB59" s="24" t="s">
        <v>19</v>
      </c>
    </row>
    <row r="60" spans="1:31" x14ac:dyDescent="0.2">
      <c r="A60" t="s">
        <v>119</v>
      </c>
      <c r="B60" s="55">
        <v>39423</v>
      </c>
      <c r="C60" s="167">
        <v>39862</v>
      </c>
      <c r="D60" s="82">
        <v>50702</v>
      </c>
      <c r="E60" s="58">
        <v>7</v>
      </c>
      <c r="F60" s="56">
        <v>2006</v>
      </c>
      <c r="G60" s="69">
        <v>2007</v>
      </c>
      <c r="H60" s="21">
        <v>39028</v>
      </c>
      <c r="I60" s="21">
        <v>39049</v>
      </c>
      <c r="J60" s="21">
        <v>39378</v>
      </c>
      <c r="K60" s="7" t="s">
        <v>208</v>
      </c>
      <c r="L60" s="7" t="s">
        <v>247</v>
      </c>
      <c r="M60" s="7" t="s">
        <v>209</v>
      </c>
      <c r="N60" s="7" t="s">
        <v>158</v>
      </c>
      <c r="O60" s="22">
        <f>687000+315000</f>
        <v>1002000</v>
      </c>
      <c r="P60" s="46">
        <v>975000</v>
      </c>
      <c r="Q60" s="46">
        <v>0</v>
      </c>
      <c r="R60" s="7" t="s">
        <v>9</v>
      </c>
      <c r="S60" s="7" t="s">
        <v>23</v>
      </c>
      <c r="T60" s="7" t="s">
        <v>23</v>
      </c>
      <c r="U60" s="7" t="s">
        <v>12</v>
      </c>
      <c r="V60" s="7" t="s">
        <v>263</v>
      </c>
      <c r="W60" s="7" t="s">
        <v>264</v>
      </c>
      <c r="X60" s="158">
        <v>24</v>
      </c>
      <c r="Y60" s="158">
        <v>24</v>
      </c>
      <c r="Z60" s="23">
        <f t="shared" si="3"/>
        <v>1</v>
      </c>
      <c r="AA60" s="7" t="s">
        <v>24</v>
      </c>
      <c r="AB60" s="24" t="s">
        <v>19</v>
      </c>
    </row>
    <row r="61" spans="1:31" x14ac:dyDescent="0.2">
      <c r="A61" t="s">
        <v>119</v>
      </c>
      <c r="B61" s="55">
        <v>39498</v>
      </c>
      <c r="C61" s="167">
        <v>39862</v>
      </c>
      <c r="D61" s="82">
        <v>50709</v>
      </c>
      <c r="E61" s="58">
        <v>8</v>
      </c>
      <c r="F61" s="56">
        <v>2006</v>
      </c>
      <c r="G61" s="69">
        <v>2007</v>
      </c>
      <c r="H61" s="21">
        <v>39034</v>
      </c>
      <c r="I61" s="21">
        <v>39049</v>
      </c>
      <c r="J61" s="21">
        <v>39378</v>
      </c>
      <c r="K61" s="7" t="s">
        <v>210</v>
      </c>
      <c r="L61" s="7" t="s">
        <v>248</v>
      </c>
      <c r="M61" s="7" t="s">
        <v>211</v>
      </c>
      <c r="N61" s="7" t="s">
        <v>212</v>
      </c>
      <c r="O61" s="22">
        <f>822000+663000</f>
        <v>1485000</v>
      </c>
      <c r="P61" s="46">
        <v>1400000</v>
      </c>
      <c r="Q61" s="46">
        <v>0</v>
      </c>
      <c r="R61" s="7" t="s">
        <v>9</v>
      </c>
      <c r="S61" s="7" t="s">
        <v>23</v>
      </c>
      <c r="T61" s="7" t="s">
        <v>23</v>
      </c>
      <c r="U61" s="7" t="s">
        <v>12</v>
      </c>
      <c r="V61" s="7" t="s">
        <v>263</v>
      </c>
      <c r="W61" s="7" t="s">
        <v>264</v>
      </c>
      <c r="X61" s="158">
        <v>52</v>
      </c>
      <c r="Y61" s="158">
        <v>52</v>
      </c>
      <c r="Z61" s="23">
        <f t="shared" si="3"/>
        <v>1</v>
      </c>
      <c r="AA61" s="7" t="s">
        <v>24</v>
      </c>
      <c r="AB61" s="24" t="s">
        <v>19</v>
      </c>
    </row>
    <row r="62" spans="1:31" x14ac:dyDescent="0.2">
      <c r="A62" t="s">
        <v>119</v>
      </c>
      <c r="B62" s="55">
        <v>39423</v>
      </c>
      <c r="C62" s="167">
        <v>39862</v>
      </c>
      <c r="D62" s="82">
        <v>50703</v>
      </c>
      <c r="E62" s="58">
        <v>9</v>
      </c>
      <c r="F62" s="56">
        <v>2006</v>
      </c>
      <c r="G62" s="69">
        <v>2007</v>
      </c>
      <c r="H62" s="21">
        <v>39041</v>
      </c>
      <c r="I62" s="21">
        <v>39049</v>
      </c>
      <c r="J62" s="21">
        <v>39378</v>
      </c>
      <c r="K62" s="7" t="s">
        <v>213</v>
      </c>
      <c r="L62" s="7" t="s">
        <v>249</v>
      </c>
      <c r="M62" s="7" t="s">
        <v>214</v>
      </c>
      <c r="N62" s="7" t="s">
        <v>203</v>
      </c>
      <c r="O62" s="22">
        <f>417000+441000</f>
        <v>858000</v>
      </c>
      <c r="P62" s="46">
        <v>900000</v>
      </c>
      <c r="Q62" s="46">
        <v>0</v>
      </c>
      <c r="R62" s="7" t="s">
        <v>9</v>
      </c>
      <c r="S62" s="7" t="s">
        <v>23</v>
      </c>
      <c r="T62" s="7" t="s">
        <v>23</v>
      </c>
      <c r="U62" s="7" t="s">
        <v>12</v>
      </c>
      <c r="V62" s="7" t="s">
        <v>263</v>
      </c>
      <c r="W62" s="7" t="s">
        <v>264</v>
      </c>
      <c r="X62" s="158">
        <v>24</v>
      </c>
      <c r="Y62" s="158">
        <v>24</v>
      </c>
      <c r="Z62" s="23">
        <f t="shared" si="3"/>
        <v>1</v>
      </c>
      <c r="AA62" s="7" t="s">
        <v>24</v>
      </c>
      <c r="AB62" s="24" t="s">
        <v>19</v>
      </c>
    </row>
    <row r="63" spans="1:31" x14ac:dyDescent="0.2">
      <c r="A63" t="s">
        <v>119</v>
      </c>
      <c r="B63" s="55">
        <v>39423</v>
      </c>
      <c r="C63" s="167">
        <v>39862</v>
      </c>
      <c r="D63" s="82">
        <v>50704</v>
      </c>
      <c r="E63" s="58">
        <v>10</v>
      </c>
      <c r="F63" s="56">
        <v>2006</v>
      </c>
      <c r="G63" s="69">
        <v>2007</v>
      </c>
      <c r="H63" s="21">
        <v>39028</v>
      </c>
      <c r="I63" s="21">
        <v>39049</v>
      </c>
      <c r="J63" s="21">
        <v>39378</v>
      </c>
      <c r="K63" s="7" t="s">
        <v>215</v>
      </c>
      <c r="L63" s="7" t="s">
        <v>250</v>
      </c>
      <c r="M63" s="7" t="s">
        <v>214</v>
      </c>
      <c r="N63" s="7" t="s">
        <v>203</v>
      </c>
      <c r="O63" s="22">
        <f>446000+358000</f>
        <v>804000</v>
      </c>
      <c r="P63" s="46">
        <v>750000</v>
      </c>
      <c r="Q63" s="46">
        <v>0</v>
      </c>
      <c r="R63" s="7" t="s">
        <v>9</v>
      </c>
      <c r="S63" s="7" t="s">
        <v>23</v>
      </c>
      <c r="T63" s="7" t="s">
        <v>23</v>
      </c>
      <c r="U63" s="7" t="s">
        <v>12</v>
      </c>
      <c r="V63" s="7" t="s">
        <v>263</v>
      </c>
      <c r="W63" s="7" t="s">
        <v>264</v>
      </c>
      <c r="X63" s="158">
        <v>24</v>
      </c>
      <c r="Y63" s="158">
        <v>24</v>
      </c>
      <c r="Z63" s="23">
        <f t="shared" si="3"/>
        <v>1</v>
      </c>
      <c r="AA63" s="7" t="s">
        <v>24</v>
      </c>
      <c r="AB63" s="24" t="s">
        <v>19</v>
      </c>
    </row>
    <row r="64" spans="1:31" x14ac:dyDescent="0.2">
      <c r="A64" t="s">
        <v>119</v>
      </c>
      <c r="B64" s="55">
        <v>39692</v>
      </c>
      <c r="C64" s="167">
        <v>39862</v>
      </c>
      <c r="D64" s="82">
        <v>50719</v>
      </c>
      <c r="E64" s="58">
        <v>11</v>
      </c>
      <c r="F64" s="56">
        <v>2006</v>
      </c>
      <c r="G64" s="69">
        <v>2007</v>
      </c>
      <c r="H64" s="21">
        <v>39036</v>
      </c>
      <c r="I64" s="21">
        <v>39049</v>
      </c>
      <c r="J64" s="21">
        <v>39378</v>
      </c>
      <c r="K64" s="102" t="s">
        <v>548</v>
      </c>
      <c r="L64" s="7" t="s">
        <v>251</v>
      </c>
      <c r="M64" s="7" t="s">
        <v>212</v>
      </c>
      <c r="N64" s="7" t="s">
        <v>212</v>
      </c>
      <c r="O64" s="22">
        <v>0</v>
      </c>
      <c r="P64" s="46">
        <v>1400000</v>
      </c>
      <c r="Q64" s="46">
        <v>0</v>
      </c>
      <c r="R64" s="7" t="s">
        <v>9</v>
      </c>
      <c r="S64" s="7" t="s">
        <v>23</v>
      </c>
      <c r="T64" s="7" t="s">
        <v>23</v>
      </c>
      <c r="U64" s="7" t="s">
        <v>12</v>
      </c>
      <c r="V64" s="7" t="s">
        <v>263</v>
      </c>
      <c r="W64" s="7" t="s">
        <v>264</v>
      </c>
      <c r="X64" s="158">
        <v>42</v>
      </c>
      <c r="Y64" s="158">
        <v>42</v>
      </c>
      <c r="Z64" s="23">
        <f t="shared" si="3"/>
        <v>1</v>
      </c>
      <c r="AA64" s="7" t="s">
        <v>24</v>
      </c>
      <c r="AB64" s="24" t="s">
        <v>19</v>
      </c>
    </row>
    <row r="65" spans="1:29" x14ac:dyDescent="0.2">
      <c r="A65" t="s">
        <v>119</v>
      </c>
      <c r="B65" s="55">
        <v>39661</v>
      </c>
      <c r="C65" s="167">
        <v>39862</v>
      </c>
      <c r="D65" s="82">
        <v>50710</v>
      </c>
      <c r="E65" s="58">
        <v>12</v>
      </c>
      <c r="F65" s="56">
        <v>2006</v>
      </c>
      <c r="G65" s="69">
        <v>2007</v>
      </c>
      <c r="H65" s="21">
        <v>39023</v>
      </c>
      <c r="I65" s="21">
        <v>39049</v>
      </c>
      <c r="J65" s="21">
        <v>39378</v>
      </c>
      <c r="K65" s="7" t="s">
        <v>216</v>
      </c>
      <c r="L65" s="7" t="s">
        <v>252</v>
      </c>
      <c r="M65" s="7" t="s">
        <v>217</v>
      </c>
      <c r="N65" s="7" t="s">
        <v>217</v>
      </c>
      <c r="O65" s="22">
        <f>1184000+1030000</f>
        <v>2214000</v>
      </c>
      <c r="P65" s="46">
        <v>1850000</v>
      </c>
      <c r="Q65" s="46">
        <v>0</v>
      </c>
      <c r="R65" s="7" t="s">
        <v>9</v>
      </c>
      <c r="S65" s="7" t="s">
        <v>23</v>
      </c>
      <c r="T65" s="7" t="s">
        <v>23</v>
      </c>
      <c r="U65" s="7" t="s">
        <v>12</v>
      </c>
      <c r="V65" s="7" t="s">
        <v>263</v>
      </c>
      <c r="W65" s="7" t="s">
        <v>264</v>
      </c>
      <c r="X65" s="158">
        <v>52</v>
      </c>
      <c r="Y65" s="158">
        <v>52</v>
      </c>
      <c r="Z65" s="23">
        <f t="shared" si="3"/>
        <v>1</v>
      </c>
      <c r="AA65" s="7" t="s">
        <v>24</v>
      </c>
      <c r="AB65" s="24" t="s">
        <v>19</v>
      </c>
    </row>
    <row r="66" spans="1:29" x14ac:dyDescent="0.2">
      <c r="A66" t="s">
        <v>119</v>
      </c>
      <c r="B66" s="55">
        <v>39630</v>
      </c>
      <c r="C66" s="167">
        <v>39862</v>
      </c>
      <c r="D66" s="82">
        <v>50716</v>
      </c>
      <c r="E66" s="58">
        <v>13</v>
      </c>
      <c r="F66" s="56">
        <v>2006</v>
      </c>
      <c r="G66" s="69">
        <v>2007</v>
      </c>
      <c r="H66" s="21">
        <v>39029</v>
      </c>
      <c r="I66" s="21">
        <v>39049</v>
      </c>
      <c r="J66" s="21">
        <v>39378</v>
      </c>
      <c r="K66" s="7" t="s">
        <v>218</v>
      </c>
      <c r="L66" s="7" t="s">
        <v>253</v>
      </c>
      <c r="M66" s="7" t="s">
        <v>219</v>
      </c>
      <c r="N66" s="7" t="s">
        <v>220</v>
      </c>
      <c r="O66" s="22">
        <f>547000+270000</f>
        <v>817000</v>
      </c>
      <c r="P66" s="46">
        <v>850000</v>
      </c>
      <c r="Q66" s="46">
        <v>0</v>
      </c>
      <c r="R66" s="7" t="s">
        <v>9</v>
      </c>
      <c r="S66" s="7" t="s">
        <v>23</v>
      </c>
      <c r="T66" s="7" t="s">
        <v>23</v>
      </c>
      <c r="U66" s="7" t="s">
        <v>12</v>
      </c>
      <c r="V66" s="7" t="s">
        <v>263</v>
      </c>
      <c r="W66" s="7" t="s">
        <v>264</v>
      </c>
      <c r="X66" s="158">
        <v>24</v>
      </c>
      <c r="Y66" s="158">
        <v>24</v>
      </c>
      <c r="Z66" s="23">
        <f t="shared" si="3"/>
        <v>1</v>
      </c>
      <c r="AA66" s="7" t="s">
        <v>24</v>
      </c>
      <c r="AB66" s="24" t="s">
        <v>19</v>
      </c>
    </row>
    <row r="67" spans="1:29" x14ac:dyDescent="0.2">
      <c r="A67" t="s">
        <v>119</v>
      </c>
      <c r="B67" s="55">
        <v>39630</v>
      </c>
      <c r="C67" s="167">
        <v>39862</v>
      </c>
      <c r="D67" s="82">
        <v>50711</v>
      </c>
      <c r="E67" s="58">
        <v>14</v>
      </c>
      <c r="F67" s="56">
        <v>2006</v>
      </c>
      <c r="G67" s="69">
        <v>2007</v>
      </c>
      <c r="H67" s="21">
        <v>39034</v>
      </c>
      <c r="I67" s="21">
        <v>39049</v>
      </c>
      <c r="J67" s="21">
        <v>39378</v>
      </c>
      <c r="K67" s="7" t="s">
        <v>221</v>
      </c>
      <c r="L67" s="7" t="s">
        <v>254</v>
      </c>
      <c r="M67" s="7" t="s">
        <v>222</v>
      </c>
      <c r="N67" s="7" t="s">
        <v>222</v>
      </c>
      <c r="O67" s="22">
        <f>1268000+707000</f>
        <v>1975000</v>
      </c>
      <c r="P67" s="46">
        <v>1800000</v>
      </c>
      <c r="Q67" s="46">
        <v>0</v>
      </c>
      <c r="R67" s="7" t="s">
        <v>9</v>
      </c>
      <c r="S67" s="7" t="s">
        <v>23</v>
      </c>
      <c r="T67" s="7" t="s">
        <v>23</v>
      </c>
      <c r="U67" s="7" t="s">
        <v>12</v>
      </c>
      <c r="V67" s="7" t="s">
        <v>263</v>
      </c>
      <c r="W67" s="7" t="s">
        <v>264</v>
      </c>
      <c r="X67" s="158">
        <v>72</v>
      </c>
      <c r="Y67" s="158">
        <v>72</v>
      </c>
      <c r="Z67" s="23">
        <f t="shared" si="3"/>
        <v>1</v>
      </c>
      <c r="AA67" s="7" t="s">
        <v>24</v>
      </c>
      <c r="AB67" s="24" t="s">
        <v>19</v>
      </c>
    </row>
    <row r="68" spans="1:29" x14ac:dyDescent="0.2">
      <c r="A68" t="s">
        <v>119</v>
      </c>
      <c r="B68" s="55">
        <v>39423</v>
      </c>
      <c r="C68" s="167">
        <v>39862</v>
      </c>
      <c r="D68" s="82">
        <v>50705</v>
      </c>
      <c r="E68" s="58">
        <v>15</v>
      </c>
      <c r="F68" s="56">
        <v>2006</v>
      </c>
      <c r="G68" s="69">
        <v>2007</v>
      </c>
      <c r="H68" s="21">
        <v>39041</v>
      </c>
      <c r="I68" s="21">
        <v>39049</v>
      </c>
      <c r="J68" s="21">
        <v>39378</v>
      </c>
      <c r="K68" s="7" t="s">
        <v>223</v>
      </c>
      <c r="L68" s="7" t="s">
        <v>255</v>
      </c>
      <c r="M68" s="7" t="s">
        <v>225</v>
      </c>
      <c r="N68" s="7" t="s">
        <v>226</v>
      </c>
      <c r="O68" s="22">
        <f>424000+165000</f>
        <v>589000</v>
      </c>
      <c r="P68" s="46">
        <v>600000</v>
      </c>
      <c r="Q68" s="46">
        <v>0</v>
      </c>
      <c r="R68" s="7" t="s">
        <v>9</v>
      </c>
      <c r="S68" s="7" t="s">
        <v>23</v>
      </c>
      <c r="T68" s="7" t="s">
        <v>23</v>
      </c>
      <c r="U68" s="7" t="s">
        <v>12</v>
      </c>
      <c r="V68" s="7" t="s">
        <v>263</v>
      </c>
      <c r="W68" s="7" t="s">
        <v>264</v>
      </c>
      <c r="X68" s="158">
        <v>20</v>
      </c>
      <c r="Y68" s="158">
        <v>20</v>
      </c>
      <c r="Z68" s="23">
        <f t="shared" si="3"/>
        <v>1</v>
      </c>
      <c r="AA68" s="7" t="s">
        <v>24</v>
      </c>
      <c r="AB68" s="24" t="s">
        <v>19</v>
      </c>
    </row>
    <row r="69" spans="1:29" x14ac:dyDescent="0.2">
      <c r="A69" t="s">
        <v>119</v>
      </c>
      <c r="B69" s="55">
        <v>39423</v>
      </c>
      <c r="C69" s="167">
        <v>39862</v>
      </c>
      <c r="D69" s="82">
        <v>50706</v>
      </c>
      <c r="E69" s="58">
        <v>16</v>
      </c>
      <c r="F69" s="56">
        <v>2006</v>
      </c>
      <c r="G69" s="69">
        <v>2007</v>
      </c>
      <c r="H69" s="21">
        <v>39041</v>
      </c>
      <c r="I69" s="21">
        <v>39049</v>
      </c>
      <c r="J69" s="21">
        <v>39378</v>
      </c>
      <c r="K69" s="7" t="s">
        <v>224</v>
      </c>
      <c r="L69" s="7" t="s">
        <v>255</v>
      </c>
      <c r="M69" s="7" t="s">
        <v>225</v>
      </c>
      <c r="N69" s="7" t="s">
        <v>226</v>
      </c>
      <c r="O69" s="22">
        <f>364000+267000</f>
        <v>631000</v>
      </c>
      <c r="P69" s="46">
        <v>600000</v>
      </c>
      <c r="Q69" s="46">
        <v>0</v>
      </c>
      <c r="R69" s="7" t="s">
        <v>9</v>
      </c>
      <c r="S69" s="7" t="s">
        <v>23</v>
      </c>
      <c r="T69" s="7" t="s">
        <v>23</v>
      </c>
      <c r="U69" s="7" t="s">
        <v>12</v>
      </c>
      <c r="V69" s="7" t="s">
        <v>263</v>
      </c>
      <c r="W69" s="7" t="s">
        <v>264</v>
      </c>
      <c r="X69" s="158">
        <v>20</v>
      </c>
      <c r="Y69" s="158">
        <v>20</v>
      </c>
      <c r="Z69" s="23">
        <f t="shared" si="3"/>
        <v>1</v>
      </c>
      <c r="AA69" s="7" t="s">
        <v>24</v>
      </c>
      <c r="AB69" s="24" t="s">
        <v>19</v>
      </c>
    </row>
    <row r="70" spans="1:29" x14ac:dyDescent="0.2">
      <c r="A70" t="s">
        <v>119</v>
      </c>
      <c r="B70" s="55">
        <v>39692</v>
      </c>
      <c r="C70" s="167">
        <v>39862</v>
      </c>
      <c r="D70" s="82">
        <v>50717</v>
      </c>
      <c r="E70" s="58">
        <v>17</v>
      </c>
      <c r="F70" s="56">
        <v>2006</v>
      </c>
      <c r="G70" s="69">
        <v>2007</v>
      </c>
      <c r="H70" s="21">
        <v>39028</v>
      </c>
      <c r="I70" s="21">
        <v>39049</v>
      </c>
      <c r="J70" s="21">
        <v>39378</v>
      </c>
      <c r="K70" s="7" t="s">
        <v>227</v>
      </c>
      <c r="L70" s="7" t="s">
        <v>256</v>
      </c>
      <c r="M70" s="7" t="s">
        <v>241</v>
      </c>
      <c r="N70" s="7" t="s">
        <v>242</v>
      </c>
      <c r="O70" s="22">
        <f>819000+666000</f>
        <v>1485000</v>
      </c>
      <c r="P70" s="46">
        <v>1500000</v>
      </c>
      <c r="Q70" s="46">
        <v>0</v>
      </c>
      <c r="R70" s="7" t="s">
        <v>9</v>
      </c>
      <c r="S70" s="7" t="s">
        <v>23</v>
      </c>
      <c r="T70" s="7" t="s">
        <v>23</v>
      </c>
      <c r="U70" s="7" t="s">
        <v>12</v>
      </c>
      <c r="V70" s="7" t="s">
        <v>263</v>
      </c>
      <c r="W70" s="7" t="s">
        <v>264</v>
      </c>
      <c r="X70" s="158">
        <v>48</v>
      </c>
      <c r="Y70" s="158">
        <v>48</v>
      </c>
      <c r="Z70" s="23">
        <f t="shared" si="3"/>
        <v>1</v>
      </c>
      <c r="AA70" s="7" t="s">
        <v>24</v>
      </c>
      <c r="AB70" s="24" t="s">
        <v>19</v>
      </c>
    </row>
    <row r="71" spans="1:29" x14ac:dyDescent="0.2">
      <c r="A71" t="s">
        <v>119</v>
      </c>
      <c r="B71" s="55">
        <v>39630</v>
      </c>
      <c r="C71" s="167">
        <v>39862</v>
      </c>
      <c r="D71" s="82">
        <v>50718</v>
      </c>
      <c r="E71" s="58">
        <v>18</v>
      </c>
      <c r="F71" s="56">
        <v>2006</v>
      </c>
      <c r="G71" s="69">
        <v>2007</v>
      </c>
      <c r="H71" s="21">
        <v>39039</v>
      </c>
      <c r="I71" s="21">
        <v>39049</v>
      </c>
      <c r="J71" s="21">
        <v>39378</v>
      </c>
      <c r="K71" s="7" t="s">
        <v>228</v>
      </c>
      <c r="L71" s="7" t="s">
        <v>257</v>
      </c>
      <c r="M71" s="7" t="s">
        <v>239</v>
      </c>
      <c r="N71" s="7" t="s">
        <v>240</v>
      </c>
      <c r="O71" s="22">
        <f>1665000+1387000</f>
        <v>3052000</v>
      </c>
      <c r="P71" s="46">
        <v>3000000</v>
      </c>
      <c r="Q71" s="46">
        <v>0</v>
      </c>
      <c r="R71" s="7" t="s">
        <v>9</v>
      </c>
      <c r="S71" s="7" t="s">
        <v>23</v>
      </c>
      <c r="T71" s="7" t="s">
        <v>23</v>
      </c>
      <c r="U71" s="7" t="s">
        <v>12</v>
      </c>
      <c r="V71" s="7" t="s">
        <v>263</v>
      </c>
      <c r="W71" s="7" t="s">
        <v>264</v>
      </c>
      <c r="X71" s="158">
        <v>96</v>
      </c>
      <c r="Y71" s="158">
        <v>96</v>
      </c>
      <c r="Z71" s="23">
        <f t="shared" si="3"/>
        <v>1</v>
      </c>
      <c r="AA71" s="7" t="s">
        <v>24</v>
      </c>
      <c r="AB71" s="24" t="s">
        <v>19</v>
      </c>
    </row>
    <row r="72" spans="1:29" x14ac:dyDescent="0.2">
      <c r="A72" t="s">
        <v>119</v>
      </c>
      <c r="B72" s="55">
        <v>39630</v>
      </c>
      <c r="C72" s="167">
        <v>39862</v>
      </c>
      <c r="D72" s="82">
        <v>50714</v>
      </c>
      <c r="E72" s="58">
        <v>19</v>
      </c>
      <c r="F72" s="56">
        <v>2006</v>
      </c>
      <c r="G72" s="69">
        <v>2007</v>
      </c>
      <c r="H72" s="21">
        <v>39041</v>
      </c>
      <c r="I72" s="21">
        <v>39049</v>
      </c>
      <c r="J72" s="21">
        <v>39378</v>
      </c>
      <c r="K72" s="7" t="s">
        <v>229</v>
      </c>
      <c r="L72" s="7" t="s">
        <v>258</v>
      </c>
      <c r="M72" s="7" t="s">
        <v>237</v>
      </c>
      <c r="N72" s="7" t="s">
        <v>238</v>
      </c>
      <c r="O72" s="22">
        <f>530000+493000</f>
        <v>1023000</v>
      </c>
      <c r="P72" s="46">
        <v>900000</v>
      </c>
      <c r="Q72" s="46">
        <v>0</v>
      </c>
      <c r="R72" s="7" t="s">
        <v>9</v>
      </c>
      <c r="S72" s="7" t="s">
        <v>23</v>
      </c>
      <c r="T72" s="7" t="s">
        <v>23</v>
      </c>
      <c r="U72" s="7" t="s">
        <v>12</v>
      </c>
      <c r="V72" s="7" t="s">
        <v>263</v>
      </c>
      <c r="W72" s="7" t="s">
        <v>264</v>
      </c>
      <c r="X72" s="158">
        <v>24</v>
      </c>
      <c r="Y72" s="158">
        <v>24</v>
      </c>
      <c r="Z72" s="23">
        <f t="shared" si="3"/>
        <v>1</v>
      </c>
      <c r="AA72" s="7" t="s">
        <v>24</v>
      </c>
      <c r="AB72" s="24" t="s">
        <v>19</v>
      </c>
    </row>
    <row r="73" spans="1:29" x14ac:dyDescent="0.2">
      <c r="A73" t="s">
        <v>119</v>
      </c>
      <c r="B73" s="55">
        <v>39692</v>
      </c>
      <c r="C73" s="167">
        <v>39862</v>
      </c>
      <c r="D73" s="82">
        <v>50719</v>
      </c>
      <c r="E73" s="58">
        <v>20</v>
      </c>
      <c r="F73" s="56">
        <v>2006</v>
      </c>
      <c r="G73" s="69">
        <v>2007</v>
      </c>
      <c r="H73" s="21">
        <v>39034</v>
      </c>
      <c r="I73" s="21">
        <v>39049</v>
      </c>
      <c r="J73" s="21">
        <v>39378</v>
      </c>
      <c r="K73" s="102" t="s">
        <v>549</v>
      </c>
      <c r="L73" s="7" t="s">
        <v>259</v>
      </c>
      <c r="M73" s="7" t="s">
        <v>212</v>
      </c>
      <c r="N73" s="7" t="s">
        <v>212</v>
      </c>
      <c r="O73" s="22">
        <f>1647000+1375000</f>
        <v>3022000</v>
      </c>
      <c r="P73" s="46">
        <v>1600000</v>
      </c>
      <c r="Q73" s="46">
        <v>0</v>
      </c>
      <c r="R73" s="7" t="s">
        <v>9</v>
      </c>
      <c r="S73" s="7" t="s">
        <v>23</v>
      </c>
      <c r="T73" s="7" t="s">
        <v>23</v>
      </c>
      <c r="U73" s="7" t="s">
        <v>12</v>
      </c>
      <c r="V73" s="7" t="s">
        <v>263</v>
      </c>
      <c r="W73" s="7" t="s">
        <v>264</v>
      </c>
      <c r="X73" s="158">
        <v>48</v>
      </c>
      <c r="Y73" s="158">
        <v>48</v>
      </c>
      <c r="Z73" s="23">
        <f t="shared" si="3"/>
        <v>1</v>
      </c>
      <c r="AA73" s="7" t="s">
        <v>24</v>
      </c>
      <c r="AB73" s="24" t="s">
        <v>19</v>
      </c>
    </row>
    <row r="74" spans="1:29" x14ac:dyDescent="0.2">
      <c r="A74" t="s">
        <v>119</v>
      </c>
      <c r="B74" s="55">
        <v>39423</v>
      </c>
      <c r="C74" s="167">
        <v>39862</v>
      </c>
      <c r="D74" s="82">
        <v>50708</v>
      </c>
      <c r="E74" s="58">
        <v>21</v>
      </c>
      <c r="F74" s="56">
        <v>2006</v>
      </c>
      <c r="G74" s="69">
        <v>2007</v>
      </c>
      <c r="H74" s="21">
        <v>39034</v>
      </c>
      <c r="I74" s="21">
        <v>39049</v>
      </c>
      <c r="J74" s="21">
        <v>39378</v>
      </c>
      <c r="K74" s="7" t="s">
        <v>230</v>
      </c>
      <c r="L74" s="7" t="s">
        <v>260</v>
      </c>
      <c r="M74" s="7" t="s">
        <v>236</v>
      </c>
      <c r="N74" s="7" t="s">
        <v>236</v>
      </c>
      <c r="O74" s="22">
        <f>441000+207000</f>
        <v>648000</v>
      </c>
      <c r="P74" s="46">
        <v>600000</v>
      </c>
      <c r="Q74" s="46">
        <v>0</v>
      </c>
      <c r="R74" s="7" t="s">
        <v>9</v>
      </c>
      <c r="S74" s="7" t="s">
        <v>23</v>
      </c>
      <c r="T74" s="7" t="s">
        <v>23</v>
      </c>
      <c r="U74" s="7" t="s">
        <v>12</v>
      </c>
      <c r="V74" s="7" t="s">
        <v>263</v>
      </c>
      <c r="W74" s="7" t="s">
        <v>264</v>
      </c>
      <c r="X74" s="158">
        <v>20</v>
      </c>
      <c r="Y74" s="158">
        <v>20</v>
      </c>
      <c r="Z74" s="23">
        <f t="shared" si="3"/>
        <v>1</v>
      </c>
      <c r="AA74" s="7" t="s">
        <v>24</v>
      </c>
      <c r="AB74" s="24" t="s">
        <v>19</v>
      </c>
    </row>
    <row r="75" spans="1:29" x14ac:dyDescent="0.2">
      <c r="A75" t="s">
        <v>119</v>
      </c>
      <c r="B75" s="55">
        <v>39692</v>
      </c>
      <c r="C75" s="167">
        <v>39862</v>
      </c>
      <c r="D75" s="82">
        <v>50720</v>
      </c>
      <c r="E75" s="58">
        <v>22</v>
      </c>
      <c r="F75" s="56">
        <v>2006</v>
      </c>
      <c r="G75" s="69">
        <v>2007</v>
      </c>
      <c r="H75" s="21">
        <v>39023</v>
      </c>
      <c r="I75" s="21">
        <v>39049</v>
      </c>
      <c r="J75" s="21">
        <v>39378</v>
      </c>
      <c r="K75" s="7" t="s">
        <v>231</v>
      </c>
      <c r="L75" s="7" t="s">
        <v>261</v>
      </c>
      <c r="M75" s="7" t="s">
        <v>234</v>
      </c>
      <c r="N75" s="7" t="s">
        <v>235</v>
      </c>
      <c r="O75" s="22">
        <f>437000+464000</f>
        <v>901000</v>
      </c>
      <c r="P75" s="46">
        <v>825000</v>
      </c>
      <c r="Q75" s="46">
        <v>0</v>
      </c>
      <c r="R75" s="7" t="s">
        <v>9</v>
      </c>
      <c r="S75" s="7" t="s">
        <v>23</v>
      </c>
      <c r="T75" s="7" t="s">
        <v>23</v>
      </c>
      <c r="U75" s="7" t="s">
        <v>12</v>
      </c>
      <c r="V75" s="7" t="s">
        <v>263</v>
      </c>
      <c r="W75" s="7" t="s">
        <v>264</v>
      </c>
      <c r="X75" s="158">
        <v>24</v>
      </c>
      <c r="Y75" s="158">
        <v>24</v>
      </c>
      <c r="Z75" s="23">
        <f t="shared" si="3"/>
        <v>1</v>
      </c>
      <c r="AA75" s="7" t="s">
        <v>24</v>
      </c>
      <c r="AB75" s="24" t="s">
        <v>19</v>
      </c>
    </row>
    <row r="76" spans="1:29" x14ac:dyDescent="0.2">
      <c r="A76" s="73" t="s">
        <v>119</v>
      </c>
      <c r="B76" s="87">
        <v>39423</v>
      </c>
      <c r="C76" s="170">
        <v>39862</v>
      </c>
      <c r="D76" s="96">
        <v>50707</v>
      </c>
      <c r="E76" s="58">
        <v>23</v>
      </c>
      <c r="F76" s="56">
        <v>2006</v>
      </c>
      <c r="G76" s="69">
        <v>2007</v>
      </c>
      <c r="H76" s="21">
        <v>39041</v>
      </c>
      <c r="I76" s="21">
        <v>39049</v>
      </c>
      <c r="J76" s="21">
        <v>39378</v>
      </c>
      <c r="K76" s="7" t="s">
        <v>232</v>
      </c>
      <c r="L76" s="7" t="s">
        <v>262</v>
      </c>
      <c r="M76" s="7" t="s">
        <v>233</v>
      </c>
      <c r="N76" s="7" t="s">
        <v>158</v>
      </c>
      <c r="O76" s="22">
        <f>388000+169000</f>
        <v>557000</v>
      </c>
      <c r="P76" s="46">
        <v>600000</v>
      </c>
      <c r="Q76" s="46">
        <v>0</v>
      </c>
      <c r="R76" s="7" t="s">
        <v>9</v>
      </c>
      <c r="S76" s="7" t="s">
        <v>23</v>
      </c>
      <c r="T76" s="7" t="s">
        <v>23</v>
      </c>
      <c r="U76" s="7" t="s">
        <v>12</v>
      </c>
      <c r="V76" s="7" t="s">
        <v>263</v>
      </c>
      <c r="W76" s="7" t="s">
        <v>264</v>
      </c>
      <c r="X76" s="158">
        <v>16</v>
      </c>
      <c r="Y76" s="158">
        <v>16</v>
      </c>
      <c r="Z76" s="23">
        <f t="shared" ref="Z76:Z81" si="4">Y76/X76</f>
        <v>1</v>
      </c>
      <c r="AA76" s="7" t="s">
        <v>24</v>
      </c>
      <c r="AB76" s="24" t="s">
        <v>19</v>
      </c>
    </row>
    <row r="77" spans="1:29" x14ac:dyDescent="0.2">
      <c r="A77" s="26" t="s">
        <v>119</v>
      </c>
      <c r="B77" s="87">
        <v>39295</v>
      </c>
      <c r="C77" s="170">
        <v>39960</v>
      </c>
      <c r="D77" s="83">
        <v>50601</v>
      </c>
      <c r="E77" s="58">
        <v>24</v>
      </c>
      <c r="F77" s="56">
        <v>2006</v>
      </c>
      <c r="G77" s="56">
        <v>2006</v>
      </c>
      <c r="H77" s="21">
        <v>39044</v>
      </c>
      <c r="I77" s="127" t="s">
        <v>413</v>
      </c>
      <c r="J77" s="93" t="s">
        <v>413</v>
      </c>
      <c r="K77" s="7" t="s">
        <v>418</v>
      </c>
      <c r="L77" s="7" t="s">
        <v>452</v>
      </c>
      <c r="M77" s="7" t="s">
        <v>30</v>
      </c>
      <c r="N77" s="7" t="s">
        <v>30</v>
      </c>
      <c r="O77" s="22"/>
      <c r="P77" s="46"/>
      <c r="Q77" s="46"/>
      <c r="R77" s="7" t="s">
        <v>9</v>
      </c>
      <c r="S77" s="7" t="s">
        <v>23</v>
      </c>
      <c r="T77" s="7" t="s">
        <v>23</v>
      </c>
      <c r="U77" s="7" t="s">
        <v>12</v>
      </c>
      <c r="V77" s="7" t="s">
        <v>453</v>
      </c>
      <c r="W77" s="7" t="s">
        <v>454</v>
      </c>
      <c r="X77" s="188">
        <v>168</v>
      </c>
      <c r="Y77" s="188">
        <v>168</v>
      </c>
      <c r="Z77" s="23">
        <f t="shared" si="4"/>
        <v>1</v>
      </c>
      <c r="AA77" s="7" t="s">
        <v>24</v>
      </c>
      <c r="AB77" s="24" t="s">
        <v>19</v>
      </c>
    </row>
    <row r="78" spans="1:29" x14ac:dyDescent="0.2">
      <c r="A78" s="38" t="s">
        <v>119</v>
      </c>
      <c r="B78" s="88">
        <v>39721</v>
      </c>
      <c r="C78" s="171">
        <v>40081</v>
      </c>
      <c r="D78" s="89">
        <v>50721</v>
      </c>
      <c r="E78" s="59">
        <v>1</v>
      </c>
      <c r="F78" s="60">
        <v>2007</v>
      </c>
      <c r="G78" s="60">
        <v>2007</v>
      </c>
      <c r="H78" s="16">
        <v>39259</v>
      </c>
      <c r="I78" s="16">
        <v>39287</v>
      </c>
      <c r="J78" s="16">
        <v>39448</v>
      </c>
      <c r="K78" s="17" t="s">
        <v>267</v>
      </c>
      <c r="L78" s="17" t="s">
        <v>268</v>
      </c>
      <c r="M78" s="17" t="s">
        <v>132</v>
      </c>
      <c r="N78" s="17" t="s">
        <v>30</v>
      </c>
      <c r="O78" s="18">
        <v>7885000</v>
      </c>
      <c r="P78" s="45">
        <v>8600000</v>
      </c>
      <c r="Q78" s="45">
        <v>0</v>
      </c>
      <c r="R78" s="17" t="s">
        <v>9</v>
      </c>
      <c r="S78" s="17" t="s">
        <v>23</v>
      </c>
      <c r="T78" s="17" t="s">
        <v>23</v>
      </c>
      <c r="U78" s="17" t="s">
        <v>12</v>
      </c>
      <c r="V78" s="17" t="s">
        <v>269</v>
      </c>
      <c r="W78" s="17" t="s">
        <v>270</v>
      </c>
      <c r="X78" s="181">
        <v>152</v>
      </c>
      <c r="Y78" s="181">
        <v>152</v>
      </c>
      <c r="Z78" s="19">
        <f t="shared" si="4"/>
        <v>1</v>
      </c>
      <c r="AA78" s="17" t="s">
        <v>24</v>
      </c>
      <c r="AB78" s="20" t="s">
        <v>28</v>
      </c>
    </row>
    <row r="79" spans="1:29" x14ac:dyDescent="0.2">
      <c r="A79" s="33" t="s">
        <v>119</v>
      </c>
      <c r="B79" s="80">
        <v>40511</v>
      </c>
      <c r="C79" s="166">
        <v>40794</v>
      </c>
      <c r="D79" s="81">
        <v>50722</v>
      </c>
      <c r="E79" s="74">
        <v>2</v>
      </c>
      <c r="F79" s="75">
        <v>2007</v>
      </c>
      <c r="G79" s="75">
        <v>2007</v>
      </c>
      <c r="H79" s="40">
        <v>39370</v>
      </c>
      <c r="I79" s="40">
        <v>39413</v>
      </c>
      <c r="J79" s="40">
        <v>39793</v>
      </c>
      <c r="K79" s="41" t="s">
        <v>286</v>
      </c>
      <c r="L79" s="41" t="s">
        <v>287</v>
      </c>
      <c r="M79" s="41" t="s">
        <v>6</v>
      </c>
      <c r="N79" s="41" t="s">
        <v>8</v>
      </c>
      <c r="O79" s="42">
        <v>9900000</v>
      </c>
      <c r="P79" s="47">
        <v>9900000</v>
      </c>
      <c r="Q79" s="47">
        <v>0</v>
      </c>
      <c r="R79" s="41" t="s">
        <v>9</v>
      </c>
      <c r="S79" s="41" t="s">
        <v>23</v>
      </c>
      <c r="T79" s="41" t="s">
        <v>23</v>
      </c>
      <c r="U79" s="41" t="s">
        <v>124</v>
      </c>
      <c r="V79" s="41" t="s">
        <v>288</v>
      </c>
      <c r="W79" s="41" t="s">
        <v>289</v>
      </c>
      <c r="X79" s="145">
        <v>162</v>
      </c>
      <c r="Y79" s="145">
        <v>162</v>
      </c>
      <c r="Z79" s="43">
        <f t="shared" si="4"/>
        <v>1</v>
      </c>
      <c r="AA79" s="41" t="s">
        <v>24</v>
      </c>
      <c r="AB79" s="44" t="s">
        <v>28</v>
      </c>
    </row>
    <row r="80" spans="1:29" x14ac:dyDescent="0.2">
      <c r="A80" s="26" t="s">
        <v>120</v>
      </c>
      <c r="B80" s="55" t="s">
        <v>120</v>
      </c>
      <c r="C80" s="167" t="s">
        <v>120</v>
      </c>
      <c r="D80" s="82" t="s">
        <v>120</v>
      </c>
      <c r="E80" s="58">
        <v>1</v>
      </c>
      <c r="F80" s="56">
        <v>2008</v>
      </c>
      <c r="G80" s="56">
        <v>2008</v>
      </c>
      <c r="H80" s="21">
        <v>39472</v>
      </c>
      <c r="I80" s="21">
        <v>39497</v>
      </c>
      <c r="J80" s="174" t="s">
        <v>120</v>
      </c>
      <c r="K80" s="7" t="s">
        <v>278</v>
      </c>
      <c r="L80" s="7" t="s">
        <v>279</v>
      </c>
      <c r="M80" s="7" t="s">
        <v>276</v>
      </c>
      <c r="N80" s="7" t="s">
        <v>277</v>
      </c>
      <c r="O80" s="22"/>
      <c r="P80" s="46">
        <v>10600000</v>
      </c>
      <c r="Q80" s="46">
        <v>0</v>
      </c>
      <c r="R80" s="7" t="s">
        <v>9</v>
      </c>
      <c r="S80" s="7" t="s">
        <v>23</v>
      </c>
      <c r="T80" s="7" t="s">
        <v>23</v>
      </c>
      <c r="U80" s="7" t="s">
        <v>280</v>
      </c>
      <c r="V80" s="7" t="s">
        <v>186</v>
      </c>
      <c r="W80" s="7" t="s">
        <v>281</v>
      </c>
      <c r="X80" s="178">
        <v>128</v>
      </c>
      <c r="Y80" s="178">
        <v>128</v>
      </c>
      <c r="Z80" s="23">
        <f t="shared" si="4"/>
        <v>1</v>
      </c>
      <c r="AA80" s="7" t="s">
        <v>24</v>
      </c>
      <c r="AB80" s="24" t="s">
        <v>28</v>
      </c>
      <c r="AC80" s="26"/>
    </row>
    <row r="81" spans="1:30" x14ac:dyDescent="0.2">
      <c r="A81" s="73" t="s">
        <v>119</v>
      </c>
      <c r="B81" s="87">
        <v>40533</v>
      </c>
      <c r="C81" s="170">
        <v>40680</v>
      </c>
      <c r="D81" s="90">
        <v>50842</v>
      </c>
      <c r="E81" s="58">
        <v>2</v>
      </c>
      <c r="F81" s="56">
        <v>2008</v>
      </c>
      <c r="G81" s="56">
        <v>2008</v>
      </c>
      <c r="H81" s="21">
        <v>39570</v>
      </c>
      <c r="I81" s="21">
        <v>39595</v>
      </c>
      <c r="J81" s="21">
        <v>39777</v>
      </c>
      <c r="K81" s="191" t="s">
        <v>618</v>
      </c>
      <c r="L81" s="7" t="s">
        <v>290</v>
      </c>
      <c r="M81" s="7" t="s">
        <v>43</v>
      </c>
      <c r="N81" s="7" t="s">
        <v>43</v>
      </c>
      <c r="O81" s="22">
        <v>9800000</v>
      </c>
      <c r="P81" s="46">
        <v>10500000</v>
      </c>
      <c r="Q81" s="46">
        <v>0</v>
      </c>
      <c r="R81" s="7" t="s">
        <v>9</v>
      </c>
      <c r="S81" s="7" t="s">
        <v>23</v>
      </c>
      <c r="T81" s="7" t="s">
        <v>23</v>
      </c>
      <c r="U81" s="7" t="s">
        <v>124</v>
      </c>
      <c r="V81" s="7" t="s">
        <v>269</v>
      </c>
      <c r="W81" s="7" t="s">
        <v>270</v>
      </c>
      <c r="X81" s="158">
        <v>192</v>
      </c>
      <c r="Y81" s="158">
        <v>192</v>
      </c>
      <c r="Z81" s="23">
        <f t="shared" si="4"/>
        <v>1</v>
      </c>
      <c r="AA81" s="7" t="s">
        <v>24</v>
      </c>
      <c r="AB81" s="24" t="s">
        <v>28</v>
      </c>
      <c r="AC81" s="26"/>
    </row>
    <row r="82" spans="1:30" x14ac:dyDescent="0.2">
      <c r="A82" s="73" t="s">
        <v>119</v>
      </c>
      <c r="B82" s="100">
        <v>40147</v>
      </c>
      <c r="C82" s="107">
        <v>40479</v>
      </c>
      <c r="D82" s="90">
        <v>50805</v>
      </c>
      <c r="E82" s="58">
        <v>3</v>
      </c>
      <c r="F82" s="31">
        <v>2008</v>
      </c>
      <c r="G82" s="31">
        <v>2008</v>
      </c>
      <c r="H82" s="21">
        <v>39590</v>
      </c>
      <c r="I82" s="21">
        <v>39616</v>
      </c>
      <c r="J82" s="21">
        <v>40081</v>
      </c>
      <c r="K82" s="7" t="s">
        <v>292</v>
      </c>
      <c r="L82" s="7" t="s">
        <v>293</v>
      </c>
      <c r="M82" s="7" t="s">
        <v>294</v>
      </c>
      <c r="N82" s="7" t="s">
        <v>295</v>
      </c>
      <c r="O82" s="22">
        <v>1120000</v>
      </c>
      <c r="P82" s="22">
        <v>1263150</v>
      </c>
      <c r="Q82" s="22">
        <v>0</v>
      </c>
      <c r="R82" s="7" t="s">
        <v>9</v>
      </c>
      <c r="S82" s="7" t="s">
        <v>23</v>
      </c>
      <c r="T82" s="7" t="s">
        <v>23</v>
      </c>
      <c r="U82" s="7" t="s">
        <v>12</v>
      </c>
      <c r="V82" s="7" t="s">
        <v>263</v>
      </c>
      <c r="W82" s="7" t="s">
        <v>264</v>
      </c>
      <c r="X82" s="158">
        <v>32</v>
      </c>
      <c r="Y82" s="158">
        <v>32</v>
      </c>
      <c r="Z82" s="23">
        <v>1</v>
      </c>
      <c r="AA82" s="7" t="s">
        <v>24</v>
      </c>
      <c r="AB82" s="24" t="s">
        <v>19</v>
      </c>
      <c r="AD82" s="50"/>
    </row>
    <row r="83" spans="1:30" x14ac:dyDescent="0.2">
      <c r="A83" t="s">
        <v>119</v>
      </c>
      <c r="B83" s="98">
        <v>40329</v>
      </c>
      <c r="C83" s="107">
        <v>40787</v>
      </c>
      <c r="D83" s="90">
        <v>50828</v>
      </c>
      <c r="E83" s="58">
        <v>4</v>
      </c>
      <c r="F83" s="31">
        <v>2008</v>
      </c>
      <c r="G83" s="31">
        <v>2008</v>
      </c>
      <c r="H83" s="21">
        <v>39590</v>
      </c>
      <c r="I83" s="21">
        <v>39616</v>
      </c>
      <c r="J83" s="21">
        <v>40081</v>
      </c>
      <c r="K83" s="7" t="s">
        <v>296</v>
      </c>
      <c r="L83" s="7" t="s">
        <v>297</v>
      </c>
      <c r="M83" s="7" t="s">
        <v>211</v>
      </c>
      <c r="N83" s="7" t="s">
        <v>212</v>
      </c>
      <c r="O83" s="22">
        <v>865000</v>
      </c>
      <c r="P83" s="22">
        <v>805350</v>
      </c>
      <c r="Q83" s="22">
        <v>0</v>
      </c>
      <c r="R83" s="7" t="s">
        <v>9</v>
      </c>
      <c r="S83" s="7" t="s">
        <v>23</v>
      </c>
      <c r="T83" s="7" t="s">
        <v>23</v>
      </c>
      <c r="U83" s="7" t="s">
        <v>12</v>
      </c>
      <c r="V83" s="7" t="s">
        <v>263</v>
      </c>
      <c r="W83" s="7" t="s">
        <v>264</v>
      </c>
      <c r="X83" s="158">
        <v>24</v>
      </c>
      <c r="Y83" s="158">
        <v>24</v>
      </c>
      <c r="Z83" s="23">
        <v>1</v>
      </c>
      <c r="AA83" s="7" t="s">
        <v>24</v>
      </c>
      <c r="AB83" s="24" t="s">
        <v>19</v>
      </c>
    </row>
    <row r="84" spans="1:30" x14ac:dyDescent="0.2">
      <c r="A84" t="s">
        <v>119</v>
      </c>
      <c r="B84" s="100">
        <v>40117</v>
      </c>
      <c r="C84" s="172">
        <v>40416</v>
      </c>
      <c r="D84" s="90">
        <v>50802</v>
      </c>
      <c r="E84" s="58">
        <v>5</v>
      </c>
      <c r="F84" s="31">
        <v>2008</v>
      </c>
      <c r="G84" s="31">
        <v>2008</v>
      </c>
      <c r="H84" s="21">
        <v>39590</v>
      </c>
      <c r="I84" s="21">
        <v>39616</v>
      </c>
      <c r="J84" s="21">
        <v>40081</v>
      </c>
      <c r="K84" s="7" t="s">
        <v>298</v>
      </c>
      <c r="L84" s="7" t="s">
        <v>299</v>
      </c>
      <c r="M84" s="7" t="s">
        <v>209</v>
      </c>
      <c r="N84" s="7" t="s">
        <v>158</v>
      </c>
      <c r="O84" s="22">
        <v>814000</v>
      </c>
      <c r="P84" s="22">
        <v>832650</v>
      </c>
      <c r="Q84" s="22">
        <v>0</v>
      </c>
      <c r="R84" s="7" t="s">
        <v>9</v>
      </c>
      <c r="S84" s="7" t="s">
        <v>23</v>
      </c>
      <c r="T84" s="7" t="s">
        <v>23</v>
      </c>
      <c r="U84" s="7" t="s">
        <v>12</v>
      </c>
      <c r="V84" s="7" t="s">
        <v>263</v>
      </c>
      <c r="W84" s="7" t="s">
        <v>264</v>
      </c>
      <c r="X84" s="158">
        <v>24</v>
      </c>
      <c r="Y84" s="158">
        <v>24</v>
      </c>
      <c r="Z84" s="23">
        <v>1</v>
      </c>
      <c r="AA84" s="7" t="s">
        <v>24</v>
      </c>
      <c r="AB84" s="24" t="s">
        <v>19</v>
      </c>
      <c r="AD84" s="50"/>
    </row>
    <row r="85" spans="1:30" x14ac:dyDescent="0.2">
      <c r="A85" t="s">
        <v>119</v>
      </c>
      <c r="B85" s="100">
        <v>40390</v>
      </c>
      <c r="C85" s="107">
        <v>40792</v>
      </c>
      <c r="D85" s="90">
        <v>50834</v>
      </c>
      <c r="E85" s="58">
        <v>6</v>
      </c>
      <c r="F85" s="31">
        <v>2008</v>
      </c>
      <c r="G85" s="31">
        <v>2008</v>
      </c>
      <c r="H85" s="21">
        <v>39612</v>
      </c>
      <c r="I85" s="21">
        <v>39616</v>
      </c>
      <c r="J85" s="21">
        <v>40081</v>
      </c>
      <c r="K85" s="7" t="s">
        <v>300</v>
      </c>
      <c r="L85" s="7" t="s">
        <v>301</v>
      </c>
      <c r="M85" s="7" t="s">
        <v>302</v>
      </c>
      <c r="N85" s="7" t="s">
        <v>43</v>
      </c>
      <c r="O85" s="22">
        <v>1735000</v>
      </c>
      <c r="P85" s="22">
        <v>1572900</v>
      </c>
      <c r="Q85" s="22">
        <v>0</v>
      </c>
      <c r="R85" s="7" t="s">
        <v>9</v>
      </c>
      <c r="S85" s="7" t="s">
        <v>23</v>
      </c>
      <c r="T85" s="7" t="s">
        <v>23</v>
      </c>
      <c r="U85" s="7" t="s">
        <v>12</v>
      </c>
      <c r="V85" s="7" t="s">
        <v>263</v>
      </c>
      <c r="W85" s="7" t="s">
        <v>264</v>
      </c>
      <c r="X85" s="158">
        <v>40</v>
      </c>
      <c r="Y85" s="158">
        <v>40</v>
      </c>
      <c r="Z85" s="23">
        <v>1</v>
      </c>
      <c r="AA85" s="7" t="s">
        <v>24</v>
      </c>
      <c r="AB85" s="24" t="s">
        <v>19</v>
      </c>
    </row>
    <row r="86" spans="1:30" x14ac:dyDescent="0.2">
      <c r="A86" t="s">
        <v>119</v>
      </c>
      <c r="B86" s="100">
        <v>40086</v>
      </c>
      <c r="C86" s="172">
        <v>40416</v>
      </c>
      <c r="D86" s="90">
        <v>50801</v>
      </c>
      <c r="E86" s="58">
        <v>7</v>
      </c>
      <c r="F86" s="31">
        <v>2008</v>
      </c>
      <c r="G86" s="31">
        <v>2008</v>
      </c>
      <c r="H86" s="21">
        <v>39602</v>
      </c>
      <c r="I86" s="21">
        <v>39616</v>
      </c>
      <c r="J86" s="21">
        <v>40081</v>
      </c>
      <c r="K86" s="7" t="s">
        <v>303</v>
      </c>
      <c r="L86" s="7" t="s">
        <v>304</v>
      </c>
      <c r="M86" s="7" t="s">
        <v>305</v>
      </c>
      <c r="N86" s="7" t="s">
        <v>306</v>
      </c>
      <c r="O86" s="22">
        <v>863000</v>
      </c>
      <c r="P86" s="22">
        <v>880950</v>
      </c>
      <c r="Q86" s="22">
        <v>0</v>
      </c>
      <c r="R86" s="7" t="s">
        <v>9</v>
      </c>
      <c r="S86" s="7" t="s">
        <v>23</v>
      </c>
      <c r="T86" s="7" t="s">
        <v>23</v>
      </c>
      <c r="U86" s="7" t="s">
        <v>12</v>
      </c>
      <c r="V86" s="7" t="s">
        <v>263</v>
      </c>
      <c r="W86" s="7" t="s">
        <v>264</v>
      </c>
      <c r="X86" s="158">
        <v>24</v>
      </c>
      <c r="Y86" s="158">
        <v>24</v>
      </c>
      <c r="Z86" s="23">
        <v>1</v>
      </c>
      <c r="AA86" s="7" t="s">
        <v>24</v>
      </c>
      <c r="AB86" s="24" t="s">
        <v>19</v>
      </c>
      <c r="AD86" s="50"/>
    </row>
    <row r="87" spans="1:30" x14ac:dyDescent="0.2">
      <c r="A87" t="s">
        <v>119</v>
      </c>
      <c r="B87" s="100">
        <v>40147</v>
      </c>
      <c r="C87" s="107">
        <v>40479</v>
      </c>
      <c r="D87" s="90">
        <v>50806</v>
      </c>
      <c r="E87" s="58">
        <v>8</v>
      </c>
      <c r="F87" s="31">
        <v>2008</v>
      </c>
      <c r="G87" s="31">
        <v>2008</v>
      </c>
      <c r="H87" s="21">
        <v>39590</v>
      </c>
      <c r="I87" s="21">
        <v>39616</v>
      </c>
      <c r="J87" s="21">
        <v>40081</v>
      </c>
      <c r="K87" s="7" t="s">
        <v>307</v>
      </c>
      <c r="L87" s="7" t="s">
        <v>308</v>
      </c>
      <c r="M87" s="7" t="s">
        <v>217</v>
      </c>
      <c r="N87" s="7" t="s">
        <v>217</v>
      </c>
      <c r="O87" s="22">
        <v>1380000</v>
      </c>
      <c r="P87" s="22">
        <v>1396500</v>
      </c>
      <c r="Q87" s="22">
        <v>0</v>
      </c>
      <c r="R87" s="7" t="s">
        <v>9</v>
      </c>
      <c r="S87" s="7" t="s">
        <v>23</v>
      </c>
      <c r="T87" s="7" t="s">
        <v>23</v>
      </c>
      <c r="U87" s="7" t="s">
        <v>12</v>
      </c>
      <c r="V87" s="7" t="s">
        <v>263</v>
      </c>
      <c r="W87" s="7" t="s">
        <v>264</v>
      </c>
      <c r="X87" s="158">
        <v>42</v>
      </c>
      <c r="Y87" s="158">
        <v>42</v>
      </c>
      <c r="Z87" s="23">
        <v>1</v>
      </c>
      <c r="AA87" s="7" t="s">
        <v>24</v>
      </c>
      <c r="AB87" s="24" t="s">
        <v>19</v>
      </c>
      <c r="AD87" s="50"/>
    </row>
    <row r="88" spans="1:30" x14ac:dyDescent="0.2">
      <c r="A88" t="s">
        <v>119</v>
      </c>
      <c r="B88" s="100">
        <v>40390</v>
      </c>
      <c r="C88" s="107">
        <v>40792</v>
      </c>
      <c r="D88" s="90">
        <v>50835</v>
      </c>
      <c r="E88" s="58">
        <v>9</v>
      </c>
      <c r="F88" s="31">
        <v>2008</v>
      </c>
      <c r="G88" s="31">
        <v>2008</v>
      </c>
      <c r="H88" s="21">
        <v>39602</v>
      </c>
      <c r="I88" s="21">
        <v>39616</v>
      </c>
      <c r="J88" s="21">
        <v>40081</v>
      </c>
      <c r="K88" s="7" t="s">
        <v>309</v>
      </c>
      <c r="L88" s="7" t="s">
        <v>310</v>
      </c>
      <c r="M88" s="7" t="s">
        <v>311</v>
      </c>
      <c r="N88" s="7" t="s">
        <v>311</v>
      </c>
      <c r="O88" s="22">
        <v>1475000</v>
      </c>
      <c r="P88" s="22">
        <v>3532200</v>
      </c>
      <c r="Q88" s="22">
        <v>0</v>
      </c>
      <c r="R88" s="7" t="s">
        <v>9</v>
      </c>
      <c r="S88" s="7" t="s">
        <v>23</v>
      </c>
      <c r="T88" s="7" t="s">
        <v>23</v>
      </c>
      <c r="U88" s="7" t="s">
        <v>12</v>
      </c>
      <c r="V88" s="7" t="s">
        <v>263</v>
      </c>
      <c r="W88" s="7" t="s">
        <v>264</v>
      </c>
      <c r="X88" s="158">
        <v>96</v>
      </c>
      <c r="Y88" s="158">
        <v>96</v>
      </c>
      <c r="Z88" s="23">
        <v>1</v>
      </c>
      <c r="AA88" s="7" t="s">
        <v>24</v>
      </c>
      <c r="AB88" s="24" t="s">
        <v>19</v>
      </c>
    </row>
    <row r="89" spans="1:30" x14ac:dyDescent="0.2">
      <c r="A89" t="s">
        <v>119</v>
      </c>
      <c r="B89" s="98">
        <v>40329</v>
      </c>
      <c r="C89" s="107">
        <v>40787</v>
      </c>
      <c r="D89" s="90">
        <v>50829</v>
      </c>
      <c r="E89" s="58">
        <v>10</v>
      </c>
      <c r="F89" s="31">
        <v>2008</v>
      </c>
      <c r="G89" s="31">
        <v>2008</v>
      </c>
      <c r="H89" s="21">
        <v>39590</v>
      </c>
      <c r="I89" s="21">
        <v>39616</v>
      </c>
      <c r="J89" s="21">
        <v>40081</v>
      </c>
      <c r="K89" s="7" t="s">
        <v>312</v>
      </c>
      <c r="L89" s="7" t="s">
        <v>313</v>
      </c>
      <c r="M89" s="7" t="s">
        <v>211</v>
      </c>
      <c r="N89" s="7" t="s">
        <v>212</v>
      </c>
      <c r="O89" s="22">
        <v>1210000</v>
      </c>
      <c r="P89" s="22">
        <v>1127700</v>
      </c>
      <c r="Q89" s="22">
        <v>0</v>
      </c>
      <c r="R89" s="7" t="s">
        <v>9</v>
      </c>
      <c r="S89" s="7" t="s">
        <v>23</v>
      </c>
      <c r="T89" s="7" t="s">
        <v>23</v>
      </c>
      <c r="U89" s="7" t="s">
        <v>12</v>
      </c>
      <c r="V89" s="7" t="s">
        <v>263</v>
      </c>
      <c r="W89" s="7" t="s">
        <v>264</v>
      </c>
      <c r="X89" s="158">
        <v>32</v>
      </c>
      <c r="Y89" s="158">
        <v>32</v>
      </c>
      <c r="Z89" s="23">
        <v>1</v>
      </c>
      <c r="AA89" s="7" t="s">
        <v>24</v>
      </c>
      <c r="AB89" s="24" t="s">
        <v>19</v>
      </c>
    </row>
    <row r="90" spans="1:30" x14ac:dyDescent="0.2">
      <c r="A90" t="s">
        <v>119</v>
      </c>
      <c r="B90" s="100">
        <v>40421</v>
      </c>
      <c r="C90" s="107">
        <v>40792</v>
      </c>
      <c r="D90" s="90">
        <v>50836</v>
      </c>
      <c r="E90" s="58">
        <v>11</v>
      </c>
      <c r="F90" s="31">
        <v>2008</v>
      </c>
      <c r="G90" s="31">
        <v>2008</v>
      </c>
      <c r="H90" s="21">
        <v>39590</v>
      </c>
      <c r="I90" s="21">
        <v>39616</v>
      </c>
      <c r="J90" s="21">
        <v>40081</v>
      </c>
      <c r="K90" s="7" t="s">
        <v>314</v>
      </c>
      <c r="L90" s="7" t="s">
        <v>315</v>
      </c>
      <c r="M90" s="7" t="s">
        <v>316</v>
      </c>
      <c r="N90" s="7" t="s">
        <v>62</v>
      </c>
      <c r="O90" s="22">
        <v>1385000</v>
      </c>
      <c r="P90" s="22">
        <v>1551900</v>
      </c>
      <c r="Q90" s="22">
        <v>0</v>
      </c>
      <c r="R90" s="7" t="s">
        <v>9</v>
      </c>
      <c r="S90" s="7" t="s">
        <v>23</v>
      </c>
      <c r="T90" s="7" t="s">
        <v>23</v>
      </c>
      <c r="U90" s="7" t="s">
        <v>12</v>
      </c>
      <c r="V90" s="7" t="s">
        <v>263</v>
      </c>
      <c r="W90" s="7" t="s">
        <v>264</v>
      </c>
      <c r="X90" s="158">
        <v>40</v>
      </c>
      <c r="Y90" s="158">
        <v>40</v>
      </c>
      <c r="Z90" s="23">
        <v>1</v>
      </c>
      <c r="AA90" s="7" t="s">
        <v>24</v>
      </c>
      <c r="AB90" s="24" t="s">
        <v>19</v>
      </c>
    </row>
    <row r="91" spans="1:30" x14ac:dyDescent="0.2">
      <c r="A91" t="s">
        <v>119</v>
      </c>
      <c r="B91" s="100">
        <v>40179</v>
      </c>
      <c r="C91" s="107">
        <v>40479</v>
      </c>
      <c r="D91" s="90">
        <v>50808</v>
      </c>
      <c r="E91" s="58">
        <v>12</v>
      </c>
      <c r="F91" s="31">
        <v>2008</v>
      </c>
      <c r="G91" s="31">
        <v>2008</v>
      </c>
      <c r="H91" s="21">
        <v>39590</v>
      </c>
      <c r="I91" s="21">
        <v>39616</v>
      </c>
      <c r="J91" s="21">
        <v>40081</v>
      </c>
      <c r="K91" s="7" t="s">
        <v>317</v>
      </c>
      <c r="L91" s="7" t="s">
        <v>318</v>
      </c>
      <c r="M91" s="7" t="s">
        <v>319</v>
      </c>
      <c r="N91" s="7" t="s">
        <v>43</v>
      </c>
      <c r="O91" s="22">
        <v>1325000</v>
      </c>
      <c r="P91" s="22">
        <v>1492050</v>
      </c>
      <c r="Q91" s="22">
        <v>0</v>
      </c>
      <c r="R91" s="7" t="s">
        <v>9</v>
      </c>
      <c r="S91" s="7" t="s">
        <v>23</v>
      </c>
      <c r="T91" s="7" t="s">
        <v>23</v>
      </c>
      <c r="U91" s="7" t="s">
        <v>12</v>
      </c>
      <c r="V91" s="7" t="s">
        <v>263</v>
      </c>
      <c r="W91" s="7" t="s">
        <v>264</v>
      </c>
      <c r="X91" s="158">
        <v>40</v>
      </c>
      <c r="Y91" s="158">
        <v>40</v>
      </c>
      <c r="Z91" s="23">
        <v>1</v>
      </c>
      <c r="AA91" s="7" t="s">
        <v>24</v>
      </c>
      <c r="AB91" s="24" t="s">
        <v>19</v>
      </c>
    </row>
    <row r="92" spans="1:30" x14ac:dyDescent="0.2">
      <c r="A92" t="s">
        <v>119</v>
      </c>
      <c r="B92" s="100">
        <v>40298</v>
      </c>
      <c r="C92" s="107">
        <v>40787</v>
      </c>
      <c r="D92" s="90">
        <v>50823</v>
      </c>
      <c r="E92" s="58">
        <v>13</v>
      </c>
      <c r="F92" s="31">
        <v>2008</v>
      </c>
      <c r="G92" s="31">
        <v>2008</v>
      </c>
      <c r="H92" s="21">
        <v>39602</v>
      </c>
      <c r="I92" s="21">
        <v>39616</v>
      </c>
      <c r="J92" s="21">
        <v>40081</v>
      </c>
      <c r="K92" s="7" t="s">
        <v>320</v>
      </c>
      <c r="L92" s="7" t="s">
        <v>321</v>
      </c>
      <c r="M92" s="7" t="s">
        <v>322</v>
      </c>
      <c r="N92" s="7" t="s">
        <v>323</v>
      </c>
      <c r="O92" s="22">
        <v>1375000</v>
      </c>
      <c r="P92" s="22">
        <v>1597050</v>
      </c>
      <c r="Q92" s="22">
        <v>0</v>
      </c>
      <c r="R92" s="7" t="s">
        <v>9</v>
      </c>
      <c r="S92" s="7" t="s">
        <v>23</v>
      </c>
      <c r="T92" s="7" t="s">
        <v>23</v>
      </c>
      <c r="U92" s="7" t="s">
        <v>12</v>
      </c>
      <c r="V92" s="7" t="s">
        <v>263</v>
      </c>
      <c r="W92" s="7" t="s">
        <v>264</v>
      </c>
      <c r="X92" s="158">
        <v>44</v>
      </c>
      <c r="Y92" s="158">
        <v>44</v>
      </c>
      <c r="Z92" s="23">
        <v>1</v>
      </c>
      <c r="AA92" s="7" t="s">
        <v>24</v>
      </c>
      <c r="AB92" s="24" t="s">
        <v>19</v>
      </c>
    </row>
    <row r="93" spans="1:30" x14ac:dyDescent="0.2">
      <c r="A93" t="s">
        <v>119</v>
      </c>
      <c r="B93" s="100">
        <v>40179</v>
      </c>
      <c r="C93" s="107">
        <v>40648</v>
      </c>
      <c r="D93" s="90">
        <v>50814</v>
      </c>
      <c r="E93" s="58">
        <v>14</v>
      </c>
      <c r="F93" s="31">
        <v>2008</v>
      </c>
      <c r="G93" s="31">
        <v>2008</v>
      </c>
      <c r="H93" s="21">
        <v>39584</v>
      </c>
      <c r="I93" s="21">
        <v>39616</v>
      </c>
      <c r="J93" s="21">
        <v>40081</v>
      </c>
      <c r="K93" s="7" t="s">
        <v>324</v>
      </c>
      <c r="L93" s="7" t="s">
        <v>325</v>
      </c>
      <c r="M93" s="7" t="s">
        <v>326</v>
      </c>
      <c r="N93" s="7" t="s">
        <v>277</v>
      </c>
      <c r="O93" s="22">
        <v>1595000</v>
      </c>
      <c r="P93" s="22">
        <v>1446900</v>
      </c>
      <c r="Q93" s="22">
        <v>0</v>
      </c>
      <c r="R93" s="7" t="s">
        <v>9</v>
      </c>
      <c r="S93" s="7" t="s">
        <v>23</v>
      </c>
      <c r="T93" s="7" t="s">
        <v>23</v>
      </c>
      <c r="U93" s="7" t="s">
        <v>12</v>
      </c>
      <c r="V93" s="7" t="s">
        <v>263</v>
      </c>
      <c r="W93" s="7" t="s">
        <v>264</v>
      </c>
      <c r="X93" s="158">
        <v>44</v>
      </c>
      <c r="Y93" s="158">
        <v>44</v>
      </c>
      <c r="Z93" s="23">
        <v>1</v>
      </c>
      <c r="AA93" s="7" t="s">
        <v>24</v>
      </c>
      <c r="AB93" s="24" t="s">
        <v>19</v>
      </c>
    </row>
    <row r="94" spans="1:30" x14ac:dyDescent="0.2">
      <c r="A94" t="s">
        <v>119</v>
      </c>
      <c r="B94" s="100">
        <v>40298</v>
      </c>
      <c r="C94" s="107">
        <v>40773</v>
      </c>
      <c r="D94" s="90">
        <v>50819</v>
      </c>
      <c r="E94" s="58">
        <v>15</v>
      </c>
      <c r="F94" s="31">
        <v>2008</v>
      </c>
      <c r="G94" s="31">
        <v>2008</v>
      </c>
      <c r="H94" s="21">
        <v>39590</v>
      </c>
      <c r="I94" s="21">
        <v>39616</v>
      </c>
      <c r="J94" s="21">
        <v>40081</v>
      </c>
      <c r="K94" s="7" t="s">
        <v>327</v>
      </c>
      <c r="L94" s="7" t="s">
        <v>328</v>
      </c>
      <c r="M94" s="7" t="s">
        <v>329</v>
      </c>
      <c r="N94" s="7" t="s">
        <v>235</v>
      </c>
      <c r="O94" s="22">
        <v>1265000</v>
      </c>
      <c r="P94" s="22">
        <v>1145550</v>
      </c>
      <c r="Q94" s="22">
        <v>0</v>
      </c>
      <c r="R94" s="7" t="s">
        <v>9</v>
      </c>
      <c r="S94" s="7" t="s">
        <v>23</v>
      </c>
      <c r="T94" s="7" t="s">
        <v>23</v>
      </c>
      <c r="U94" s="7" t="s">
        <v>12</v>
      </c>
      <c r="V94" s="7" t="s">
        <v>263</v>
      </c>
      <c r="W94" s="7" t="s">
        <v>264</v>
      </c>
      <c r="X94" s="158">
        <v>32</v>
      </c>
      <c r="Y94" s="158">
        <v>32</v>
      </c>
      <c r="Z94" s="23">
        <v>1</v>
      </c>
      <c r="AA94" s="7" t="s">
        <v>24</v>
      </c>
      <c r="AB94" s="24" t="s">
        <v>19</v>
      </c>
    </row>
    <row r="95" spans="1:30" x14ac:dyDescent="0.2">
      <c r="A95" t="s">
        <v>119</v>
      </c>
      <c r="B95" s="100">
        <v>40298</v>
      </c>
      <c r="C95" s="107">
        <v>40773</v>
      </c>
      <c r="D95" s="90">
        <v>50820</v>
      </c>
      <c r="E95" s="58">
        <v>16</v>
      </c>
      <c r="F95" s="31">
        <v>2008</v>
      </c>
      <c r="G95" s="31">
        <v>2008</v>
      </c>
      <c r="H95" s="21">
        <v>39590</v>
      </c>
      <c r="I95" s="21">
        <v>39616</v>
      </c>
      <c r="J95" s="21">
        <v>40081</v>
      </c>
      <c r="K95" s="7" t="s">
        <v>330</v>
      </c>
      <c r="L95" s="7" t="s">
        <v>331</v>
      </c>
      <c r="M95" s="7" t="s">
        <v>332</v>
      </c>
      <c r="N95" s="7" t="s">
        <v>43</v>
      </c>
      <c r="O95" s="22">
        <v>1425000</v>
      </c>
      <c r="P95" s="22">
        <v>1413300</v>
      </c>
      <c r="Q95" s="22">
        <v>0</v>
      </c>
      <c r="R95" s="7" t="s">
        <v>9</v>
      </c>
      <c r="S95" s="7" t="s">
        <v>23</v>
      </c>
      <c r="T95" s="7" t="s">
        <v>23</v>
      </c>
      <c r="U95" s="7" t="s">
        <v>12</v>
      </c>
      <c r="V95" s="7" t="s">
        <v>263</v>
      </c>
      <c r="W95" s="7" t="s">
        <v>264</v>
      </c>
      <c r="X95" s="158">
        <v>40</v>
      </c>
      <c r="Y95" s="158">
        <v>40</v>
      </c>
      <c r="Z95" s="23">
        <v>1</v>
      </c>
      <c r="AA95" s="7" t="s">
        <v>24</v>
      </c>
      <c r="AB95" s="24" t="s">
        <v>19</v>
      </c>
    </row>
    <row r="96" spans="1:30" x14ac:dyDescent="0.2">
      <c r="A96" t="s">
        <v>119</v>
      </c>
      <c r="B96" s="98">
        <v>40329</v>
      </c>
      <c r="C96" s="107">
        <v>40787</v>
      </c>
      <c r="D96" s="90">
        <v>50824</v>
      </c>
      <c r="E96" s="58">
        <v>17</v>
      </c>
      <c r="F96" s="31">
        <v>2008</v>
      </c>
      <c r="G96" s="31">
        <v>2008</v>
      </c>
      <c r="H96" s="21">
        <v>39590</v>
      </c>
      <c r="I96" s="21">
        <v>39616</v>
      </c>
      <c r="J96" s="21">
        <v>40081</v>
      </c>
      <c r="K96" s="7" t="s">
        <v>333</v>
      </c>
      <c r="L96" s="7" t="s">
        <v>334</v>
      </c>
      <c r="M96" s="7" t="s">
        <v>335</v>
      </c>
      <c r="N96" s="7" t="s">
        <v>30</v>
      </c>
      <c r="O96" s="22">
        <v>1720000</v>
      </c>
      <c r="P96" s="22">
        <v>1665300</v>
      </c>
      <c r="Q96" s="22">
        <v>0</v>
      </c>
      <c r="R96" s="7" t="s">
        <v>9</v>
      </c>
      <c r="S96" s="7" t="s">
        <v>23</v>
      </c>
      <c r="T96" s="7" t="s">
        <v>23</v>
      </c>
      <c r="U96" s="7" t="s">
        <v>12</v>
      </c>
      <c r="V96" s="7" t="s">
        <v>263</v>
      </c>
      <c r="W96" s="7" t="s">
        <v>264</v>
      </c>
      <c r="X96" s="158">
        <v>46</v>
      </c>
      <c r="Y96" s="158">
        <v>46</v>
      </c>
      <c r="Z96" s="23">
        <v>1</v>
      </c>
      <c r="AA96" s="7" t="s">
        <v>24</v>
      </c>
      <c r="AB96" s="24" t="s">
        <v>19</v>
      </c>
    </row>
    <row r="97" spans="1:30" x14ac:dyDescent="0.2">
      <c r="A97" t="s">
        <v>119</v>
      </c>
      <c r="B97" s="100">
        <v>40237</v>
      </c>
      <c r="C97" s="107">
        <v>40745</v>
      </c>
      <c r="D97" s="90">
        <v>50815</v>
      </c>
      <c r="E97" s="58">
        <v>18</v>
      </c>
      <c r="F97" s="31">
        <v>2008</v>
      </c>
      <c r="G97" s="31">
        <v>2008</v>
      </c>
      <c r="H97" s="21">
        <v>39584</v>
      </c>
      <c r="I97" s="21">
        <v>39616</v>
      </c>
      <c r="J97" s="21">
        <v>40081</v>
      </c>
      <c r="K97" s="7" t="s">
        <v>336</v>
      </c>
      <c r="L97" s="7" t="s">
        <v>337</v>
      </c>
      <c r="M97" s="7" t="s">
        <v>241</v>
      </c>
      <c r="N97" s="7" t="s">
        <v>242</v>
      </c>
      <c r="O97" s="22">
        <v>1690000</v>
      </c>
      <c r="P97" s="22">
        <v>1707300</v>
      </c>
      <c r="Q97" s="22">
        <v>0</v>
      </c>
      <c r="R97" s="7" t="s">
        <v>9</v>
      </c>
      <c r="S97" s="7" t="s">
        <v>23</v>
      </c>
      <c r="T97" s="7" t="s">
        <v>23</v>
      </c>
      <c r="U97" s="7" t="s">
        <v>12</v>
      </c>
      <c r="V97" s="7" t="s">
        <v>263</v>
      </c>
      <c r="W97" s="7" t="s">
        <v>264</v>
      </c>
      <c r="X97" s="158">
        <v>48</v>
      </c>
      <c r="Y97" s="158">
        <v>48</v>
      </c>
      <c r="Z97" s="23">
        <v>1</v>
      </c>
      <c r="AA97" s="7" t="s">
        <v>24</v>
      </c>
      <c r="AB97" s="24" t="s">
        <v>19</v>
      </c>
    </row>
    <row r="98" spans="1:30" x14ac:dyDescent="0.2">
      <c r="A98" t="s">
        <v>119</v>
      </c>
      <c r="B98" s="100">
        <v>40268</v>
      </c>
      <c r="C98" s="107">
        <v>40648</v>
      </c>
      <c r="D98" s="90">
        <v>50817</v>
      </c>
      <c r="E98" s="58">
        <v>19</v>
      </c>
      <c r="F98" s="31">
        <v>2008</v>
      </c>
      <c r="G98" s="31">
        <v>2008</v>
      </c>
      <c r="H98" s="21">
        <v>39602</v>
      </c>
      <c r="I98" s="21">
        <v>39616</v>
      </c>
      <c r="J98" s="21">
        <v>40081</v>
      </c>
      <c r="K98" s="7" t="s">
        <v>338</v>
      </c>
      <c r="L98" s="7" t="s">
        <v>339</v>
      </c>
      <c r="M98" s="7" t="s">
        <v>340</v>
      </c>
      <c r="N98" s="7" t="s">
        <v>217</v>
      </c>
      <c r="O98" s="22">
        <v>780000</v>
      </c>
      <c r="P98" s="22">
        <v>817950</v>
      </c>
      <c r="Q98" s="22">
        <v>0</v>
      </c>
      <c r="R98" s="7" t="s">
        <v>9</v>
      </c>
      <c r="S98" s="7" t="s">
        <v>23</v>
      </c>
      <c r="T98" s="7" t="s">
        <v>23</v>
      </c>
      <c r="U98" s="7" t="s">
        <v>12</v>
      </c>
      <c r="V98" s="7" t="s">
        <v>263</v>
      </c>
      <c r="W98" s="7" t="s">
        <v>264</v>
      </c>
      <c r="X98" s="158">
        <v>24</v>
      </c>
      <c r="Y98" s="158">
        <v>24</v>
      </c>
      <c r="Z98" s="23">
        <v>1</v>
      </c>
      <c r="AA98" s="7" t="s">
        <v>24</v>
      </c>
      <c r="AB98" s="24" t="s">
        <v>19</v>
      </c>
    </row>
    <row r="99" spans="1:30" x14ac:dyDescent="0.2">
      <c r="A99" t="s">
        <v>119</v>
      </c>
      <c r="B99" s="100">
        <v>40359</v>
      </c>
      <c r="C99" s="107">
        <v>40788</v>
      </c>
      <c r="D99" s="90">
        <v>50830</v>
      </c>
      <c r="E99" s="58">
        <v>20</v>
      </c>
      <c r="F99" s="31">
        <v>2008</v>
      </c>
      <c r="G99" s="31">
        <v>2008</v>
      </c>
      <c r="H99" s="21">
        <v>39611</v>
      </c>
      <c r="I99" s="21">
        <v>39616</v>
      </c>
      <c r="J99" s="21">
        <v>40081</v>
      </c>
      <c r="K99" s="7" t="s">
        <v>341</v>
      </c>
      <c r="L99" s="7" t="s">
        <v>342</v>
      </c>
      <c r="M99" s="7" t="s">
        <v>212</v>
      </c>
      <c r="N99" s="7" t="s">
        <v>212</v>
      </c>
      <c r="O99" s="22">
        <v>1575000</v>
      </c>
      <c r="P99" s="22">
        <v>1630650</v>
      </c>
      <c r="Q99" s="22">
        <v>0</v>
      </c>
      <c r="R99" s="7" t="s">
        <v>9</v>
      </c>
      <c r="S99" s="7" t="s">
        <v>23</v>
      </c>
      <c r="T99" s="7" t="s">
        <v>23</v>
      </c>
      <c r="U99" s="7" t="s">
        <v>12</v>
      </c>
      <c r="V99" s="7" t="s">
        <v>263</v>
      </c>
      <c r="W99" s="7" t="s">
        <v>264</v>
      </c>
      <c r="X99" s="158">
        <v>48</v>
      </c>
      <c r="Y99" s="158">
        <v>48</v>
      </c>
      <c r="Z99" s="23">
        <v>1</v>
      </c>
      <c r="AA99" s="7" t="s">
        <v>24</v>
      </c>
      <c r="AB99" s="24" t="s">
        <v>19</v>
      </c>
    </row>
    <row r="100" spans="1:30" x14ac:dyDescent="0.2">
      <c r="A100" t="s">
        <v>119</v>
      </c>
      <c r="B100" s="100">
        <v>40179</v>
      </c>
      <c r="C100" s="107">
        <v>40627</v>
      </c>
      <c r="D100" s="90">
        <v>50809</v>
      </c>
      <c r="E100" s="58">
        <v>21</v>
      </c>
      <c r="F100" s="31">
        <v>2008</v>
      </c>
      <c r="G100" s="31">
        <v>2008</v>
      </c>
      <c r="H100" s="21">
        <v>39602</v>
      </c>
      <c r="I100" s="21">
        <v>39616</v>
      </c>
      <c r="J100" s="21">
        <v>40081</v>
      </c>
      <c r="K100" s="7" t="s">
        <v>343</v>
      </c>
      <c r="L100" s="7" t="s">
        <v>344</v>
      </c>
      <c r="M100" s="7" t="s">
        <v>345</v>
      </c>
      <c r="N100" s="7" t="s">
        <v>346</v>
      </c>
      <c r="O100" s="22">
        <v>910000</v>
      </c>
      <c r="P100" s="22">
        <v>921900</v>
      </c>
      <c r="Q100" s="22">
        <v>0</v>
      </c>
      <c r="R100" s="7" t="s">
        <v>9</v>
      </c>
      <c r="S100" s="7" t="s">
        <v>23</v>
      </c>
      <c r="T100" s="7" t="s">
        <v>23</v>
      </c>
      <c r="U100" s="7" t="s">
        <v>12</v>
      </c>
      <c r="V100" s="7" t="s">
        <v>263</v>
      </c>
      <c r="W100" s="7" t="s">
        <v>264</v>
      </c>
      <c r="X100" s="158">
        <v>24</v>
      </c>
      <c r="Y100" s="158">
        <v>24</v>
      </c>
      <c r="Z100" s="23">
        <v>1</v>
      </c>
      <c r="AA100" s="7" t="s">
        <v>24</v>
      </c>
      <c r="AB100" s="24" t="s">
        <v>19</v>
      </c>
    </row>
    <row r="101" spans="1:30" x14ac:dyDescent="0.2">
      <c r="A101" t="s">
        <v>119</v>
      </c>
      <c r="B101" s="100">
        <v>40421</v>
      </c>
      <c r="C101" s="107">
        <v>40793</v>
      </c>
      <c r="D101" s="90">
        <v>50838</v>
      </c>
      <c r="E101" s="58">
        <v>22</v>
      </c>
      <c r="F101" s="31">
        <v>2008</v>
      </c>
      <c r="G101" s="31">
        <v>2008</v>
      </c>
      <c r="H101" s="21">
        <v>39602</v>
      </c>
      <c r="I101" s="21">
        <v>39616</v>
      </c>
      <c r="J101" s="21">
        <v>40081</v>
      </c>
      <c r="K101" s="7" t="s">
        <v>347</v>
      </c>
      <c r="L101" s="7" t="s">
        <v>348</v>
      </c>
      <c r="M101" s="7" t="s">
        <v>349</v>
      </c>
      <c r="N101" s="7" t="s">
        <v>62</v>
      </c>
      <c r="O101" s="22">
        <v>1810000</v>
      </c>
      <c r="P101" s="22">
        <v>1646400</v>
      </c>
      <c r="Q101" s="22">
        <v>0</v>
      </c>
      <c r="R101" s="7" t="s">
        <v>9</v>
      </c>
      <c r="S101" s="7" t="s">
        <v>23</v>
      </c>
      <c r="T101" s="7" t="s">
        <v>23</v>
      </c>
      <c r="U101" s="7" t="s">
        <v>12</v>
      </c>
      <c r="V101" s="7" t="s">
        <v>263</v>
      </c>
      <c r="W101" s="7" t="s">
        <v>264</v>
      </c>
      <c r="X101" s="158">
        <v>48</v>
      </c>
      <c r="Y101" s="158">
        <v>48</v>
      </c>
      <c r="Z101" s="23">
        <v>1</v>
      </c>
      <c r="AA101" s="7" t="s">
        <v>24</v>
      </c>
      <c r="AB101" s="24" t="s">
        <v>19</v>
      </c>
    </row>
    <row r="102" spans="1:30" x14ac:dyDescent="0.2">
      <c r="A102" t="s">
        <v>119</v>
      </c>
      <c r="B102" s="100">
        <v>40117</v>
      </c>
      <c r="C102" s="172">
        <v>40416</v>
      </c>
      <c r="D102" s="90">
        <v>50803</v>
      </c>
      <c r="E102" s="58">
        <v>23</v>
      </c>
      <c r="F102" s="31">
        <v>2008</v>
      </c>
      <c r="G102" s="31">
        <v>2008</v>
      </c>
      <c r="H102" s="21">
        <v>39584</v>
      </c>
      <c r="I102" s="21">
        <v>39616</v>
      </c>
      <c r="J102" s="21">
        <v>40081</v>
      </c>
      <c r="K102" s="7" t="s">
        <v>350</v>
      </c>
      <c r="L102" s="7" t="s">
        <v>351</v>
      </c>
      <c r="M102" s="7" t="s">
        <v>352</v>
      </c>
      <c r="N102" s="7" t="s">
        <v>353</v>
      </c>
      <c r="O102" s="22">
        <v>1580000</v>
      </c>
      <c r="P102" s="22">
        <v>1755600</v>
      </c>
      <c r="Q102" s="22">
        <v>0</v>
      </c>
      <c r="R102" s="7" t="s">
        <v>9</v>
      </c>
      <c r="S102" s="7" t="s">
        <v>23</v>
      </c>
      <c r="T102" s="7" t="s">
        <v>23</v>
      </c>
      <c r="U102" s="7" t="s">
        <v>12</v>
      </c>
      <c r="V102" s="7" t="s">
        <v>263</v>
      </c>
      <c r="W102" s="7" t="s">
        <v>264</v>
      </c>
      <c r="X102" s="158">
        <v>44</v>
      </c>
      <c r="Y102" s="158">
        <v>44</v>
      </c>
      <c r="Z102" s="23">
        <v>1</v>
      </c>
      <c r="AA102" s="7" t="s">
        <v>24</v>
      </c>
      <c r="AB102" s="24" t="s">
        <v>19</v>
      </c>
      <c r="AD102" s="50"/>
    </row>
    <row r="103" spans="1:30" x14ac:dyDescent="0.2">
      <c r="A103" t="s">
        <v>119</v>
      </c>
      <c r="B103" s="100">
        <v>40421</v>
      </c>
      <c r="C103" s="107">
        <v>40793</v>
      </c>
      <c r="D103" s="90">
        <v>50839</v>
      </c>
      <c r="E103" s="58">
        <v>24</v>
      </c>
      <c r="F103" s="31">
        <v>2008</v>
      </c>
      <c r="G103" s="31">
        <v>2008</v>
      </c>
      <c r="H103" s="21">
        <v>39590</v>
      </c>
      <c r="I103" s="21">
        <v>39616</v>
      </c>
      <c r="J103" s="21">
        <v>40081</v>
      </c>
      <c r="K103" s="7" t="s">
        <v>354</v>
      </c>
      <c r="L103" s="7" t="s">
        <v>355</v>
      </c>
      <c r="M103" s="7" t="s">
        <v>335</v>
      </c>
      <c r="N103" s="7" t="s">
        <v>30</v>
      </c>
      <c r="O103" s="22">
        <v>1450000</v>
      </c>
      <c r="P103" s="22">
        <v>1303050</v>
      </c>
      <c r="Q103" s="22">
        <v>0</v>
      </c>
      <c r="R103" s="7" t="s">
        <v>9</v>
      </c>
      <c r="S103" s="7" t="s">
        <v>23</v>
      </c>
      <c r="T103" s="7" t="s">
        <v>23</v>
      </c>
      <c r="U103" s="7" t="s">
        <v>12</v>
      </c>
      <c r="V103" s="7" t="s">
        <v>263</v>
      </c>
      <c r="W103" s="7" t="s">
        <v>264</v>
      </c>
      <c r="X103" s="158">
        <v>40</v>
      </c>
      <c r="Y103" s="158">
        <v>40</v>
      </c>
      <c r="Z103" s="23">
        <v>1</v>
      </c>
      <c r="AA103" s="7" t="s">
        <v>24</v>
      </c>
      <c r="AB103" s="24" t="s">
        <v>19</v>
      </c>
    </row>
    <row r="104" spans="1:30" x14ac:dyDescent="0.2">
      <c r="A104" t="s">
        <v>119</v>
      </c>
      <c r="B104" s="100">
        <v>40268</v>
      </c>
      <c r="C104" s="107">
        <v>40680</v>
      </c>
      <c r="D104" s="90">
        <v>50811</v>
      </c>
      <c r="E104" s="58">
        <v>25</v>
      </c>
      <c r="F104" s="31">
        <v>2008</v>
      </c>
      <c r="G104" s="31">
        <v>2008</v>
      </c>
      <c r="H104" s="21">
        <v>39602</v>
      </c>
      <c r="I104" s="21">
        <v>39616</v>
      </c>
      <c r="J104" s="21">
        <v>40081</v>
      </c>
      <c r="K104" s="7" t="s">
        <v>356</v>
      </c>
      <c r="L104" s="7" t="s">
        <v>357</v>
      </c>
      <c r="M104" s="7" t="s">
        <v>358</v>
      </c>
      <c r="N104" s="7" t="s">
        <v>43</v>
      </c>
      <c r="O104" s="22">
        <v>910000</v>
      </c>
      <c r="P104" s="22">
        <v>806400</v>
      </c>
      <c r="Q104" s="22">
        <v>0</v>
      </c>
      <c r="R104" s="7" t="s">
        <v>9</v>
      </c>
      <c r="S104" s="7" t="s">
        <v>23</v>
      </c>
      <c r="T104" s="7" t="s">
        <v>23</v>
      </c>
      <c r="U104" s="7" t="s">
        <v>12</v>
      </c>
      <c r="V104" s="7" t="s">
        <v>263</v>
      </c>
      <c r="W104" s="7" t="s">
        <v>264</v>
      </c>
      <c r="X104" s="158">
        <v>24</v>
      </c>
      <c r="Y104" s="158">
        <v>24</v>
      </c>
      <c r="Z104" s="23">
        <v>1</v>
      </c>
      <c r="AA104" s="7" t="s">
        <v>24</v>
      </c>
      <c r="AB104" s="24" t="s">
        <v>19</v>
      </c>
    </row>
    <row r="105" spans="1:30" x14ac:dyDescent="0.2">
      <c r="A105" t="s">
        <v>119</v>
      </c>
      <c r="B105" s="100">
        <v>40390</v>
      </c>
      <c r="C105" s="107">
        <v>40792</v>
      </c>
      <c r="D105" s="90">
        <v>50831</v>
      </c>
      <c r="E105" s="58">
        <v>26</v>
      </c>
      <c r="F105" s="31">
        <v>2008</v>
      </c>
      <c r="G105" s="31">
        <v>2008</v>
      </c>
      <c r="H105" s="21">
        <v>39602</v>
      </c>
      <c r="I105" s="21">
        <v>39616</v>
      </c>
      <c r="J105" s="21">
        <v>40081</v>
      </c>
      <c r="K105" s="7" t="s">
        <v>359</v>
      </c>
      <c r="L105" s="7" t="s">
        <v>360</v>
      </c>
      <c r="M105" s="7" t="s">
        <v>361</v>
      </c>
      <c r="N105" s="7" t="s">
        <v>62</v>
      </c>
      <c r="O105" s="22">
        <v>833000</v>
      </c>
      <c r="P105" s="22">
        <v>795900</v>
      </c>
      <c r="Q105" s="22">
        <v>0</v>
      </c>
      <c r="R105" s="7" t="s">
        <v>9</v>
      </c>
      <c r="S105" s="7" t="s">
        <v>23</v>
      </c>
      <c r="T105" s="7" t="s">
        <v>23</v>
      </c>
      <c r="U105" s="7" t="s">
        <v>12</v>
      </c>
      <c r="V105" s="7" t="s">
        <v>263</v>
      </c>
      <c r="W105" s="7" t="s">
        <v>264</v>
      </c>
      <c r="X105" s="158">
        <v>20</v>
      </c>
      <c r="Y105" s="158">
        <v>20</v>
      </c>
      <c r="Z105" s="23">
        <v>1</v>
      </c>
      <c r="AA105" s="7" t="s">
        <v>24</v>
      </c>
      <c r="AB105" s="24" t="s">
        <v>19</v>
      </c>
    </row>
    <row r="106" spans="1:30" x14ac:dyDescent="0.2">
      <c r="A106" t="s">
        <v>119</v>
      </c>
      <c r="B106" s="100">
        <v>40179</v>
      </c>
      <c r="C106" s="107">
        <v>40627</v>
      </c>
      <c r="D106" s="90">
        <v>50812</v>
      </c>
      <c r="E106" s="58">
        <v>27</v>
      </c>
      <c r="F106" s="31">
        <v>2008</v>
      </c>
      <c r="G106" s="31">
        <v>2008</v>
      </c>
      <c r="H106" s="21">
        <v>39602</v>
      </c>
      <c r="I106" s="21">
        <v>39616</v>
      </c>
      <c r="J106" s="21">
        <v>40081</v>
      </c>
      <c r="K106" s="7" t="s">
        <v>277</v>
      </c>
      <c r="L106" s="7" t="s">
        <v>362</v>
      </c>
      <c r="M106" s="7" t="s">
        <v>277</v>
      </c>
      <c r="N106" s="7" t="s">
        <v>277</v>
      </c>
      <c r="O106" s="22">
        <v>705000</v>
      </c>
      <c r="P106" s="22">
        <v>781200</v>
      </c>
      <c r="Q106" s="22">
        <v>0</v>
      </c>
      <c r="R106" s="7" t="s">
        <v>9</v>
      </c>
      <c r="S106" s="7" t="s">
        <v>23</v>
      </c>
      <c r="T106" s="7" t="s">
        <v>23</v>
      </c>
      <c r="U106" s="7" t="s">
        <v>12</v>
      </c>
      <c r="V106" s="7" t="s">
        <v>263</v>
      </c>
      <c r="W106" s="7" t="s">
        <v>264</v>
      </c>
      <c r="X106" s="158">
        <v>24</v>
      </c>
      <c r="Y106" s="158">
        <v>24</v>
      </c>
      <c r="Z106" s="23">
        <v>1</v>
      </c>
      <c r="AA106" s="7" t="s">
        <v>24</v>
      </c>
      <c r="AB106" s="24" t="s">
        <v>19</v>
      </c>
    </row>
    <row r="107" spans="1:30" x14ac:dyDescent="0.2">
      <c r="A107" t="s">
        <v>119</v>
      </c>
      <c r="B107" s="100">
        <v>40179</v>
      </c>
      <c r="C107" s="107">
        <v>40680</v>
      </c>
      <c r="D107" s="90">
        <v>50813</v>
      </c>
      <c r="E107" s="58">
        <v>28</v>
      </c>
      <c r="F107" s="31">
        <v>2008</v>
      </c>
      <c r="G107" s="31">
        <v>2008</v>
      </c>
      <c r="H107" s="21">
        <v>39590</v>
      </c>
      <c r="I107" s="21">
        <v>39616</v>
      </c>
      <c r="J107" s="21">
        <v>40081</v>
      </c>
      <c r="K107" s="7" t="s">
        <v>363</v>
      </c>
      <c r="L107" s="7" t="s">
        <v>364</v>
      </c>
      <c r="M107" s="7" t="s">
        <v>365</v>
      </c>
      <c r="N107" s="7" t="s">
        <v>365</v>
      </c>
      <c r="O107" s="22">
        <v>1645000</v>
      </c>
      <c r="P107" s="22">
        <v>1704150</v>
      </c>
      <c r="Q107" s="22">
        <v>0</v>
      </c>
      <c r="R107" s="7" t="s">
        <v>9</v>
      </c>
      <c r="S107" s="7" t="s">
        <v>23</v>
      </c>
      <c r="T107" s="7" t="s">
        <v>23</v>
      </c>
      <c r="U107" s="7" t="s">
        <v>12</v>
      </c>
      <c r="V107" s="7" t="s">
        <v>263</v>
      </c>
      <c r="W107" s="7" t="s">
        <v>264</v>
      </c>
      <c r="X107" s="158">
        <v>48</v>
      </c>
      <c r="Y107" s="158">
        <v>48</v>
      </c>
      <c r="Z107" s="23">
        <v>1</v>
      </c>
      <c r="AA107" s="7" t="s">
        <v>24</v>
      </c>
      <c r="AB107" s="24" t="s">
        <v>19</v>
      </c>
    </row>
    <row r="108" spans="1:30" x14ac:dyDescent="0.2">
      <c r="A108" t="s">
        <v>119</v>
      </c>
      <c r="B108" s="100">
        <v>40117</v>
      </c>
      <c r="C108" s="172">
        <v>40416</v>
      </c>
      <c r="D108" s="90">
        <v>50804</v>
      </c>
      <c r="E108" s="58">
        <v>29</v>
      </c>
      <c r="F108" s="31">
        <v>2008</v>
      </c>
      <c r="G108" s="31">
        <v>2008</v>
      </c>
      <c r="H108" s="21">
        <v>39590</v>
      </c>
      <c r="I108" s="21">
        <v>39616</v>
      </c>
      <c r="J108" s="21">
        <v>40081</v>
      </c>
      <c r="K108" s="7" t="s">
        <v>366</v>
      </c>
      <c r="L108" s="7" t="s">
        <v>367</v>
      </c>
      <c r="M108" s="7" t="s">
        <v>319</v>
      </c>
      <c r="N108" s="7" t="s">
        <v>43</v>
      </c>
      <c r="O108" s="22">
        <v>1100000</v>
      </c>
      <c r="P108" s="22">
        <v>1098300</v>
      </c>
      <c r="Q108" s="22">
        <v>0</v>
      </c>
      <c r="R108" s="7" t="s">
        <v>9</v>
      </c>
      <c r="S108" s="7" t="s">
        <v>23</v>
      </c>
      <c r="T108" s="7" t="s">
        <v>23</v>
      </c>
      <c r="U108" s="7" t="s">
        <v>12</v>
      </c>
      <c r="V108" s="7" t="s">
        <v>263</v>
      </c>
      <c r="W108" s="7" t="s">
        <v>264</v>
      </c>
      <c r="X108" s="158">
        <v>30</v>
      </c>
      <c r="Y108" s="158">
        <v>30</v>
      </c>
      <c r="Z108" s="23">
        <v>1</v>
      </c>
      <c r="AA108" s="7" t="s">
        <v>24</v>
      </c>
      <c r="AB108" s="24" t="s">
        <v>19</v>
      </c>
      <c r="AD108" s="50"/>
    </row>
    <row r="109" spans="1:30" x14ac:dyDescent="0.2">
      <c r="A109" t="s">
        <v>119</v>
      </c>
      <c r="B109" s="100">
        <v>40179</v>
      </c>
      <c r="C109" s="107">
        <v>40745</v>
      </c>
      <c r="D109" s="90">
        <v>50816</v>
      </c>
      <c r="E109" s="58">
        <v>30</v>
      </c>
      <c r="F109" s="31">
        <v>2008</v>
      </c>
      <c r="G109" s="31">
        <v>2008</v>
      </c>
      <c r="H109" s="21">
        <v>39590</v>
      </c>
      <c r="I109" s="21">
        <v>39616</v>
      </c>
      <c r="J109" s="21">
        <v>40081</v>
      </c>
      <c r="K109" s="7" t="s">
        <v>368</v>
      </c>
      <c r="L109" s="7" t="s">
        <v>369</v>
      </c>
      <c r="M109" s="7" t="s">
        <v>370</v>
      </c>
      <c r="N109" s="7" t="s">
        <v>277</v>
      </c>
      <c r="O109" s="22">
        <v>1585000</v>
      </c>
      <c r="P109" s="22">
        <v>1515150</v>
      </c>
      <c r="Q109" s="22">
        <v>0</v>
      </c>
      <c r="R109" s="7" t="s">
        <v>9</v>
      </c>
      <c r="S109" s="7" t="s">
        <v>23</v>
      </c>
      <c r="T109" s="7" t="s">
        <v>23</v>
      </c>
      <c r="U109" s="7" t="s">
        <v>12</v>
      </c>
      <c r="V109" s="7" t="s">
        <v>263</v>
      </c>
      <c r="W109" s="7" t="s">
        <v>264</v>
      </c>
      <c r="X109" s="158">
        <v>46</v>
      </c>
      <c r="Y109" s="158">
        <v>46</v>
      </c>
      <c r="Z109" s="23">
        <v>1</v>
      </c>
      <c r="AA109" s="7" t="s">
        <v>24</v>
      </c>
      <c r="AB109" s="24" t="s">
        <v>19</v>
      </c>
    </row>
    <row r="110" spans="1:30" x14ac:dyDescent="0.2">
      <c r="A110" t="s">
        <v>119</v>
      </c>
      <c r="B110" s="100">
        <v>40179</v>
      </c>
      <c r="C110" s="107">
        <v>40627</v>
      </c>
      <c r="D110" s="90">
        <v>50810</v>
      </c>
      <c r="E110" s="58">
        <v>31</v>
      </c>
      <c r="F110" s="31">
        <v>2008</v>
      </c>
      <c r="G110" s="31">
        <v>2008</v>
      </c>
      <c r="H110" s="21">
        <v>39590</v>
      </c>
      <c r="I110" s="21">
        <v>39616</v>
      </c>
      <c r="J110" s="21">
        <v>40081</v>
      </c>
      <c r="K110" s="7" t="s">
        <v>371</v>
      </c>
      <c r="L110" s="7" t="s">
        <v>372</v>
      </c>
      <c r="M110" s="7" t="s">
        <v>277</v>
      </c>
      <c r="N110" s="7" t="s">
        <v>277</v>
      </c>
      <c r="O110" s="22">
        <v>805000</v>
      </c>
      <c r="P110" s="22">
        <v>773850</v>
      </c>
      <c r="Q110" s="22">
        <v>0</v>
      </c>
      <c r="R110" s="7" t="s">
        <v>9</v>
      </c>
      <c r="S110" s="7" t="s">
        <v>23</v>
      </c>
      <c r="T110" s="7" t="s">
        <v>23</v>
      </c>
      <c r="U110" s="7" t="s">
        <v>12</v>
      </c>
      <c r="V110" s="7" t="s">
        <v>263</v>
      </c>
      <c r="W110" s="7" t="s">
        <v>264</v>
      </c>
      <c r="X110" s="158">
        <v>24</v>
      </c>
      <c r="Y110" s="158">
        <v>24</v>
      </c>
      <c r="Z110" s="23">
        <v>1</v>
      </c>
      <c r="AA110" s="7" t="s">
        <v>24</v>
      </c>
      <c r="AB110" s="24" t="s">
        <v>19</v>
      </c>
    </row>
    <row r="111" spans="1:30" x14ac:dyDescent="0.2">
      <c r="A111" t="s">
        <v>119</v>
      </c>
      <c r="B111" s="100">
        <v>40268</v>
      </c>
      <c r="C111" s="107">
        <v>40773</v>
      </c>
      <c r="D111" s="90">
        <v>50821</v>
      </c>
      <c r="E111" s="58">
        <v>32</v>
      </c>
      <c r="F111" s="31">
        <v>2008</v>
      </c>
      <c r="G111" s="31">
        <v>2008</v>
      </c>
      <c r="H111" s="21">
        <v>39602</v>
      </c>
      <c r="I111" s="21">
        <v>39616</v>
      </c>
      <c r="J111" s="21">
        <v>40081</v>
      </c>
      <c r="K111" s="7" t="s">
        <v>373</v>
      </c>
      <c r="L111" s="7" t="s">
        <v>374</v>
      </c>
      <c r="M111" s="7" t="s">
        <v>375</v>
      </c>
      <c r="N111" s="7" t="s">
        <v>240</v>
      </c>
      <c r="O111" s="22">
        <v>3330000</v>
      </c>
      <c r="P111" s="22">
        <v>3486000</v>
      </c>
      <c r="Q111" s="22">
        <v>0</v>
      </c>
      <c r="R111" s="7" t="s">
        <v>9</v>
      </c>
      <c r="S111" s="7" t="s">
        <v>23</v>
      </c>
      <c r="T111" s="7" t="s">
        <v>23</v>
      </c>
      <c r="U111" s="7" t="s">
        <v>12</v>
      </c>
      <c r="V111" s="7" t="s">
        <v>263</v>
      </c>
      <c r="W111" s="7" t="s">
        <v>264</v>
      </c>
      <c r="X111" s="158">
        <v>94</v>
      </c>
      <c r="Y111" s="158">
        <v>94</v>
      </c>
      <c r="Z111" s="23">
        <v>1</v>
      </c>
      <c r="AA111" s="7" t="s">
        <v>24</v>
      </c>
      <c r="AB111" s="24" t="s">
        <v>19</v>
      </c>
    </row>
    <row r="112" spans="1:30" x14ac:dyDescent="0.2">
      <c r="A112" t="s">
        <v>119</v>
      </c>
      <c r="B112" s="100">
        <v>40298</v>
      </c>
      <c r="C112" s="107">
        <v>40787</v>
      </c>
      <c r="D112" s="90">
        <v>50822</v>
      </c>
      <c r="E112" s="58">
        <v>33</v>
      </c>
      <c r="F112" s="31">
        <v>2008</v>
      </c>
      <c r="G112" s="31">
        <v>2008</v>
      </c>
      <c r="H112" s="21">
        <v>39602</v>
      </c>
      <c r="I112" s="21">
        <v>39616</v>
      </c>
      <c r="J112" s="21">
        <v>40081</v>
      </c>
      <c r="K112" s="7" t="s">
        <v>376</v>
      </c>
      <c r="L112" s="7" t="s">
        <v>378</v>
      </c>
      <c r="M112" s="7" t="s">
        <v>379</v>
      </c>
      <c r="N112" s="7" t="s">
        <v>380</v>
      </c>
      <c r="O112" s="22">
        <v>687000</v>
      </c>
      <c r="P112" s="22">
        <v>641550</v>
      </c>
      <c r="Q112" s="22">
        <v>0</v>
      </c>
      <c r="R112" s="7" t="s">
        <v>9</v>
      </c>
      <c r="S112" s="7" t="s">
        <v>23</v>
      </c>
      <c r="T112" s="7" t="s">
        <v>23</v>
      </c>
      <c r="U112" s="7" t="s">
        <v>12</v>
      </c>
      <c r="V112" s="7" t="s">
        <v>263</v>
      </c>
      <c r="W112" s="7" t="s">
        <v>264</v>
      </c>
      <c r="X112" s="158">
        <v>18</v>
      </c>
      <c r="Y112" s="158">
        <v>18</v>
      </c>
      <c r="Z112" s="23">
        <v>1</v>
      </c>
      <c r="AA112" s="7" t="s">
        <v>24</v>
      </c>
      <c r="AB112" s="24" t="s">
        <v>19</v>
      </c>
    </row>
    <row r="113" spans="1:30" x14ac:dyDescent="0.2">
      <c r="A113" t="s">
        <v>119</v>
      </c>
      <c r="B113" s="100">
        <v>40147</v>
      </c>
      <c r="C113" s="107">
        <v>40479</v>
      </c>
      <c r="D113" s="90">
        <v>50807</v>
      </c>
      <c r="E113" s="58">
        <v>34</v>
      </c>
      <c r="F113" s="31">
        <v>2008</v>
      </c>
      <c r="G113" s="31">
        <v>2008</v>
      </c>
      <c r="H113" s="21">
        <v>39590</v>
      </c>
      <c r="I113" s="21">
        <v>39616</v>
      </c>
      <c r="J113" s="21">
        <v>40081</v>
      </c>
      <c r="K113" s="7" t="s">
        <v>381</v>
      </c>
      <c r="L113" s="7" t="s">
        <v>377</v>
      </c>
      <c r="M113" s="7" t="s">
        <v>55</v>
      </c>
      <c r="N113" s="7" t="s">
        <v>55</v>
      </c>
      <c r="O113" s="22">
        <v>1535000</v>
      </c>
      <c r="P113" s="22">
        <v>1657950</v>
      </c>
      <c r="Q113" s="22">
        <v>0</v>
      </c>
      <c r="R113" s="7" t="s">
        <v>9</v>
      </c>
      <c r="S113" s="7" t="s">
        <v>23</v>
      </c>
      <c r="T113" s="7" t="s">
        <v>23</v>
      </c>
      <c r="U113" s="7" t="s">
        <v>12</v>
      </c>
      <c r="V113" s="7" t="s">
        <v>263</v>
      </c>
      <c r="W113" s="7" t="s">
        <v>264</v>
      </c>
      <c r="X113" s="158">
        <v>46</v>
      </c>
      <c r="Y113" s="158">
        <v>46</v>
      </c>
      <c r="Z113" s="23">
        <v>1</v>
      </c>
      <c r="AA113" s="7" t="s">
        <v>24</v>
      </c>
      <c r="AB113" s="24" t="s">
        <v>19</v>
      </c>
      <c r="AD113" s="50"/>
    </row>
    <row r="114" spans="1:30" x14ac:dyDescent="0.2">
      <c r="A114" t="s">
        <v>119</v>
      </c>
      <c r="B114" s="100">
        <v>40390</v>
      </c>
      <c r="C114" s="107">
        <v>40793</v>
      </c>
      <c r="D114" s="90">
        <v>50837</v>
      </c>
      <c r="E114" s="58">
        <v>35</v>
      </c>
      <c r="F114" s="31">
        <v>2008</v>
      </c>
      <c r="G114" s="31">
        <v>2008</v>
      </c>
      <c r="H114" s="21">
        <v>39598</v>
      </c>
      <c r="I114" s="21">
        <v>39616</v>
      </c>
      <c r="J114" s="21">
        <v>40081</v>
      </c>
      <c r="K114" s="7" t="s">
        <v>382</v>
      </c>
      <c r="L114" s="7" t="s">
        <v>383</v>
      </c>
      <c r="M114" s="7" t="s">
        <v>384</v>
      </c>
      <c r="N114" s="7" t="s">
        <v>43</v>
      </c>
      <c r="O114" s="22">
        <v>1780000</v>
      </c>
      <c r="P114" s="22">
        <v>1871100</v>
      </c>
      <c r="Q114" s="22">
        <v>0</v>
      </c>
      <c r="R114" s="7" t="s">
        <v>9</v>
      </c>
      <c r="S114" s="7" t="s">
        <v>23</v>
      </c>
      <c r="T114" s="7" t="s">
        <v>23</v>
      </c>
      <c r="U114" s="7" t="s">
        <v>12</v>
      </c>
      <c r="V114" s="7" t="s">
        <v>263</v>
      </c>
      <c r="W114" s="7" t="s">
        <v>264</v>
      </c>
      <c r="X114" s="158">
        <v>52</v>
      </c>
      <c r="Y114" s="158">
        <v>52</v>
      </c>
      <c r="Z114" s="23">
        <v>1</v>
      </c>
      <c r="AA114" s="7" t="s">
        <v>24</v>
      </c>
      <c r="AB114" s="24" t="s">
        <v>19</v>
      </c>
      <c r="AD114" s="50"/>
    </row>
    <row r="115" spans="1:30" x14ac:dyDescent="0.2">
      <c r="A115" t="s">
        <v>119</v>
      </c>
      <c r="B115" s="98">
        <v>40329</v>
      </c>
      <c r="C115" s="107">
        <v>40648</v>
      </c>
      <c r="D115" s="90">
        <v>50827</v>
      </c>
      <c r="E115" s="58">
        <v>36</v>
      </c>
      <c r="F115" s="31">
        <v>2008</v>
      </c>
      <c r="G115" s="31">
        <v>2008</v>
      </c>
      <c r="H115" s="21">
        <v>39602</v>
      </c>
      <c r="I115" s="21">
        <v>39616</v>
      </c>
      <c r="J115" s="21">
        <v>40081</v>
      </c>
      <c r="K115" s="7" t="s">
        <v>385</v>
      </c>
      <c r="L115" s="7" t="s">
        <v>386</v>
      </c>
      <c r="M115" s="7" t="s">
        <v>387</v>
      </c>
      <c r="N115" s="7" t="s">
        <v>388</v>
      </c>
      <c r="O115" s="22">
        <v>1070000</v>
      </c>
      <c r="P115" s="22">
        <v>1156050</v>
      </c>
      <c r="Q115" s="22">
        <v>0</v>
      </c>
      <c r="R115" s="7" t="s">
        <v>9</v>
      </c>
      <c r="S115" s="7" t="s">
        <v>23</v>
      </c>
      <c r="T115" s="7" t="s">
        <v>23</v>
      </c>
      <c r="U115" s="7" t="s">
        <v>12</v>
      </c>
      <c r="V115" s="7" t="s">
        <v>263</v>
      </c>
      <c r="W115" s="7" t="s">
        <v>264</v>
      </c>
      <c r="X115" s="158">
        <v>30</v>
      </c>
      <c r="Y115" s="158">
        <v>30</v>
      </c>
      <c r="Z115" s="23">
        <v>1</v>
      </c>
      <c r="AA115" s="7" t="s">
        <v>24</v>
      </c>
      <c r="AB115" s="24" t="s">
        <v>19</v>
      </c>
    </row>
    <row r="116" spans="1:30" x14ac:dyDescent="0.2">
      <c r="A116" t="s">
        <v>119</v>
      </c>
      <c r="B116" s="100">
        <v>40421</v>
      </c>
      <c r="C116" s="107">
        <v>40793</v>
      </c>
      <c r="D116" s="90">
        <v>50840</v>
      </c>
      <c r="E116" s="58">
        <v>37</v>
      </c>
      <c r="F116" s="31">
        <v>2008</v>
      </c>
      <c r="G116" s="31">
        <v>2008</v>
      </c>
      <c r="H116" s="21">
        <v>39602</v>
      </c>
      <c r="I116" s="21">
        <v>39616</v>
      </c>
      <c r="J116" s="21">
        <v>40081</v>
      </c>
      <c r="K116" s="7" t="s">
        <v>389</v>
      </c>
      <c r="L116" s="7" t="s">
        <v>390</v>
      </c>
      <c r="M116" s="7" t="s">
        <v>391</v>
      </c>
      <c r="N116" s="7" t="s">
        <v>391</v>
      </c>
      <c r="O116" s="22">
        <v>1405000</v>
      </c>
      <c r="P116" s="22">
        <v>1332450</v>
      </c>
      <c r="Q116" s="22">
        <v>0</v>
      </c>
      <c r="R116" s="7" t="s">
        <v>9</v>
      </c>
      <c r="S116" s="7" t="s">
        <v>23</v>
      </c>
      <c r="T116" s="7" t="s">
        <v>23</v>
      </c>
      <c r="U116" s="7" t="s">
        <v>12</v>
      </c>
      <c r="V116" s="7" t="s">
        <v>263</v>
      </c>
      <c r="W116" s="7" t="s">
        <v>264</v>
      </c>
      <c r="X116" s="158">
        <v>36</v>
      </c>
      <c r="Y116" s="158">
        <v>36</v>
      </c>
      <c r="Z116" s="23">
        <v>1</v>
      </c>
      <c r="AA116" s="7" t="s">
        <v>24</v>
      </c>
      <c r="AB116" s="24" t="s">
        <v>19</v>
      </c>
    </row>
    <row r="117" spans="1:30" x14ac:dyDescent="0.2">
      <c r="A117" t="s">
        <v>119</v>
      </c>
      <c r="B117" s="100">
        <v>40298</v>
      </c>
      <c r="C117" s="107">
        <v>40787</v>
      </c>
      <c r="D117" s="90">
        <v>50825</v>
      </c>
      <c r="E117" s="58">
        <v>38</v>
      </c>
      <c r="F117" s="31">
        <v>2008</v>
      </c>
      <c r="G117" s="31">
        <v>2008</v>
      </c>
      <c r="H117" s="21">
        <v>39602</v>
      </c>
      <c r="I117" s="21">
        <v>39616</v>
      </c>
      <c r="J117" s="21">
        <v>40081</v>
      </c>
      <c r="K117" s="7" t="s">
        <v>392</v>
      </c>
      <c r="L117" s="7" t="s">
        <v>393</v>
      </c>
      <c r="M117" s="7" t="s">
        <v>394</v>
      </c>
      <c r="N117" s="7" t="s">
        <v>395</v>
      </c>
      <c r="O117" s="22">
        <v>895000</v>
      </c>
      <c r="P117" s="22">
        <v>832650</v>
      </c>
      <c r="Q117" s="22">
        <v>0</v>
      </c>
      <c r="R117" s="7" t="s">
        <v>9</v>
      </c>
      <c r="S117" s="7" t="s">
        <v>23</v>
      </c>
      <c r="T117" s="7" t="s">
        <v>23</v>
      </c>
      <c r="U117" s="7" t="s">
        <v>12</v>
      </c>
      <c r="V117" s="7" t="s">
        <v>263</v>
      </c>
      <c r="W117" s="7" t="s">
        <v>264</v>
      </c>
      <c r="X117" s="158">
        <v>24</v>
      </c>
      <c r="Y117" s="158">
        <v>24</v>
      </c>
      <c r="Z117" s="23">
        <v>1</v>
      </c>
      <c r="AA117" s="7" t="s">
        <v>24</v>
      </c>
      <c r="AB117" s="24" t="s">
        <v>19</v>
      </c>
    </row>
    <row r="118" spans="1:30" x14ac:dyDescent="0.2">
      <c r="A118" t="s">
        <v>119</v>
      </c>
      <c r="B118" s="100">
        <v>40359</v>
      </c>
      <c r="C118" s="107">
        <v>40792</v>
      </c>
      <c r="D118" s="90">
        <v>50832</v>
      </c>
      <c r="E118" s="58">
        <v>39</v>
      </c>
      <c r="F118" s="31">
        <v>2008</v>
      </c>
      <c r="G118" s="31">
        <v>2008</v>
      </c>
      <c r="H118" s="21">
        <v>39590</v>
      </c>
      <c r="I118" s="21">
        <v>39616</v>
      </c>
      <c r="J118" s="21">
        <v>40081</v>
      </c>
      <c r="K118" s="7" t="s">
        <v>396</v>
      </c>
      <c r="L118" s="7" t="s">
        <v>397</v>
      </c>
      <c r="M118" s="7" t="s">
        <v>398</v>
      </c>
      <c r="N118" s="7" t="s">
        <v>30</v>
      </c>
      <c r="O118" s="22">
        <v>1610000</v>
      </c>
      <c r="P118" s="22">
        <v>1474200</v>
      </c>
      <c r="Q118" s="22">
        <v>0</v>
      </c>
      <c r="R118" s="7" t="s">
        <v>9</v>
      </c>
      <c r="S118" s="7" t="s">
        <v>23</v>
      </c>
      <c r="T118" s="7" t="s">
        <v>23</v>
      </c>
      <c r="U118" s="7" t="s">
        <v>12</v>
      </c>
      <c r="V118" s="7" t="s">
        <v>263</v>
      </c>
      <c r="W118" s="7" t="s">
        <v>264</v>
      </c>
      <c r="X118" s="158">
        <v>48</v>
      </c>
      <c r="Y118" s="158">
        <v>48</v>
      </c>
      <c r="Z118" s="23">
        <v>1</v>
      </c>
      <c r="AA118" s="7" t="s">
        <v>24</v>
      </c>
      <c r="AB118" s="24" t="s">
        <v>19</v>
      </c>
    </row>
    <row r="119" spans="1:30" x14ac:dyDescent="0.2">
      <c r="A119" t="s">
        <v>119</v>
      </c>
      <c r="B119" s="100">
        <v>40298</v>
      </c>
      <c r="C119" s="107">
        <v>40773</v>
      </c>
      <c r="D119" s="90">
        <v>50818</v>
      </c>
      <c r="E119" s="58">
        <v>40</v>
      </c>
      <c r="F119" s="31">
        <v>2008</v>
      </c>
      <c r="G119" s="31">
        <v>2008</v>
      </c>
      <c r="H119" s="21">
        <v>39602</v>
      </c>
      <c r="I119" s="21">
        <v>39616</v>
      </c>
      <c r="J119" s="21">
        <v>40081</v>
      </c>
      <c r="K119" s="7" t="s">
        <v>399</v>
      </c>
      <c r="L119" s="7" t="s">
        <v>400</v>
      </c>
      <c r="M119" s="7" t="s">
        <v>401</v>
      </c>
      <c r="N119" s="7" t="s">
        <v>63</v>
      </c>
      <c r="O119" s="22">
        <v>1690000</v>
      </c>
      <c r="P119" s="22">
        <v>841050</v>
      </c>
      <c r="Q119" s="22">
        <v>0</v>
      </c>
      <c r="R119" s="7" t="s">
        <v>9</v>
      </c>
      <c r="S119" s="7" t="s">
        <v>23</v>
      </c>
      <c r="T119" s="7" t="s">
        <v>23</v>
      </c>
      <c r="U119" s="7" t="s">
        <v>12</v>
      </c>
      <c r="V119" s="7" t="s">
        <v>263</v>
      </c>
      <c r="W119" s="7" t="s">
        <v>264</v>
      </c>
      <c r="X119" s="158">
        <v>24</v>
      </c>
      <c r="Y119" s="158">
        <v>24</v>
      </c>
      <c r="Z119" s="23">
        <v>1</v>
      </c>
      <c r="AA119" s="7" t="s">
        <v>24</v>
      </c>
      <c r="AB119" s="24" t="s">
        <v>19</v>
      </c>
    </row>
    <row r="120" spans="1:30" x14ac:dyDescent="0.2">
      <c r="A120" t="s">
        <v>119</v>
      </c>
      <c r="B120" s="100">
        <v>40025</v>
      </c>
      <c r="C120" s="107">
        <v>40792</v>
      </c>
      <c r="D120" s="90">
        <v>50833</v>
      </c>
      <c r="E120" s="58">
        <v>41</v>
      </c>
      <c r="F120" s="31">
        <v>2008</v>
      </c>
      <c r="G120" s="31">
        <v>2008</v>
      </c>
      <c r="H120" s="21">
        <v>39602</v>
      </c>
      <c r="I120" s="21">
        <v>39616</v>
      </c>
      <c r="J120" s="21">
        <v>40081</v>
      </c>
      <c r="K120" s="7" t="s">
        <v>402</v>
      </c>
      <c r="L120" s="7" t="s">
        <v>403</v>
      </c>
      <c r="M120" s="7" t="s">
        <v>311</v>
      </c>
      <c r="N120" s="7" t="s">
        <v>311</v>
      </c>
      <c r="O120" s="22">
        <v>940000</v>
      </c>
      <c r="P120" s="22">
        <v>830550</v>
      </c>
      <c r="Q120" s="22">
        <v>0</v>
      </c>
      <c r="R120" s="7" t="s">
        <v>9</v>
      </c>
      <c r="S120" s="7" t="s">
        <v>23</v>
      </c>
      <c r="T120" s="7" t="s">
        <v>23</v>
      </c>
      <c r="U120" s="7" t="s">
        <v>12</v>
      </c>
      <c r="V120" s="7" t="s">
        <v>263</v>
      </c>
      <c r="W120" s="7" t="s">
        <v>264</v>
      </c>
      <c r="X120" s="158">
        <v>24</v>
      </c>
      <c r="Y120" s="158">
        <v>24</v>
      </c>
      <c r="Z120" s="23">
        <v>1</v>
      </c>
      <c r="AA120" s="7" t="s">
        <v>24</v>
      </c>
      <c r="AB120" s="24" t="s">
        <v>19</v>
      </c>
    </row>
    <row r="121" spans="1:30" x14ac:dyDescent="0.2">
      <c r="A121" t="s">
        <v>119</v>
      </c>
      <c r="B121" s="100">
        <v>40421</v>
      </c>
      <c r="C121" s="107">
        <v>40793</v>
      </c>
      <c r="D121" s="90">
        <v>50841</v>
      </c>
      <c r="E121" s="58">
        <v>42</v>
      </c>
      <c r="F121" s="31">
        <v>2008</v>
      </c>
      <c r="G121" s="31">
        <v>2008</v>
      </c>
      <c r="H121" s="21">
        <v>39602</v>
      </c>
      <c r="I121" s="21">
        <v>39616</v>
      </c>
      <c r="J121" s="21">
        <v>40081</v>
      </c>
      <c r="K121" s="7" t="s">
        <v>404</v>
      </c>
      <c r="L121" s="7" t="s">
        <v>405</v>
      </c>
      <c r="M121" s="7" t="s">
        <v>406</v>
      </c>
      <c r="N121" s="7" t="s">
        <v>43</v>
      </c>
      <c r="O121" s="22">
        <v>1265000</v>
      </c>
      <c r="P121" s="22">
        <v>1258950</v>
      </c>
      <c r="Q121" s="22">
        <v>0</v>
      </c>
      <c r="R121" s="7" t="s">
        <v>9</v>
      </c>
      <c r="S121" s="7" t="s">
        <v>23</v>
      </c>
      <c r="T121" s="7" t="s">
        <v>23</v>
      </c>
      <c r="U121" s="7" t="s">
        <v>12</v>
      </c>
      <c r="V121" s="7" t="s">
        <v>263</v>
      </c>
      <c r="W121" s="7" t="s">
        <v>264</v>
      </c>
      <c r="X121" s="158">
        <v>36</v>
      </c>
      <c r="Y121" s="158">
        <v>36</v>
      </c>
      <c r="Z121" s="23">
        <v>1</v>
      </c>
      <c r="AA121" s="7" t="s">
        <v>24</v>
      </c>
      <c r="AB121" s="24" t="s">
        <v>19</v>
      </c>
    </row>
    <row r="122" spans="1:30" x14ac:dyDescent="0.2">
      <c r="A122" s="71" t="s">
        <v>119</v>
      </c>
      <c r="B122" s="99">
        <v>40329</v>
      </c>
      <c r="C122" s="110">
        <v>40648</v>
      </c>
      <c r="D122" s="91">
        <v>50826</v>
      </c>
      <c r="E122" s="48">
        <v>43</v>
      </c>
      <c r="F122" s="67">
        <v>2008</v>
      </c>
      <c r="G122" s="67">
        <v>2008</v>
      </c>
      <c r="H122" s="40">
        <v>39602</v>
      </c>
      <c r="I122" s="40">
        <v>39616</v>
      </c>
      <c r="J122" s="40">
        <v>40081</v>
      </c>
      <c r="K122" s="41" t="s">
        <v>407</v>
      </c>
      <c r="L122" s="41" t="s">
        <v>408</v>
      </c>
      <c r="M122" s="41" t="s">
        <v>409</v>
      </c>
      <c r="N122" s="41" t="s">
        <v>43</v>
      </c>
      <c r="O122" s="42">
        <v>815000</v>
      </c>
      <c r="P122" s="42">
        <v>856800</v>
      </c>
      <c r="Q122" s="42">
        <v>0</v>
      </c>
      <c r="R122" s="41" t="s">
        <v>9</v>
      </c>
      <c r="S122" s="41" t="s">
        <v>23</v>
      </c>
      <c r="T122" s="41" t="s">
        <v>23</v>
      </c>
      <c r="U122" s="41" t="s">
        <v>12</v>
      </c>
      <c r="V122" s="41" t="s">
        <v>263</v>
      </c>
      <c r="W122" s="41" t="s">
        <v>264</v>
      </c>
      <c r="X122" s="145">
        <v>24</v>
      </c>
      <c r="Y122" s="145">
        <v>24</v>
      </c>
      <c r="Z122" s="43">
        <v>1</v>
      </c>
      <c r="AA122" s="41" t="s">
        <v>24</v>
      </c>
      <c r="AB122" s="44" t="s">
        <v>19</v>
      </c>
      <c r="AD122" s="50"/>
    </row>
    <row r="123" spans="1:30" x14ac:dyDescent="0.2">
      <c r="A123" s="104" t="s">
        <v>413</v>
      </c>
      <c r="B123" s="107" t="s">
        <v>413</v>
      </c>
      <c r="C123" s="107" t="s">
        <v>413</v>
      </c>
      <c r="D123" s="116">
        <v>61001</v>
      </c>
      <c r="E123" s="129">
        <v>1</v>
      </c>
      <c r="F123" s="130">
        <v>2010</v>
      </c>
      <c r="G123" s="130">
        <v>2010</v>
      </c>
      <c r="H123" s="25">
        <v>40451</v>
      </c>
      <c r="I123" s="25">
        <v>40561</v>
      </c>
      <c r="J123" s="25">
        <v>40668</v>
      </c>
      <c r="K123" s="104" t="s">
        <v>425</v>
      </c>
      <c r="L123" s="104" t="s">
        <v>426</v>
      </c>
      <c r="M123" s="104" t="s">
        <v>427</v>
      </c>
      <c r="N123" s="104" t="s">
        <v>428</v>
      </c>
      <c r="O123" s="39">
        <v>6250000</v>
      </c>
      <c r="P123" s="6">
        <v>5100000</v>
      </c>
      <c r="Q123" s="6">
        <v>900000</v>
      </c>
      <c r="R123" s="31" t="s">
        <v>23</v>
      </c>
      <c r="S123" s="31" t="s">
        <v>9</v>
      </c>
      <c r="T123" s="31" t="s">
        <v>23</v>
      </c>
      <c r="U123" s="104" t="s">
        <v>51</v>
      </c>
      <c r="V123" s="104" t="s">
        <v>429</v>
      </c>
      <c r="W123" s="104" t="s">
        <v>430</v>
      </c>
      <c r="X123" s="26">
        <v>100</v>
      </c>
      <c r="Y123" s="26">
        <v>100</v>
      </c>
      <c r="Z123" s="123">
        <v>1</v>
      </c>
      <c r="AA123" s="104" t="s">
        <v>24</v>
      </c>
      <c r="AB123" s="124" t="s">
        <v>19</v>
      </c>
      <c r="AC123" s="163"/>
    </row>
    <row r="124" spans="1:30" x14ac:dyDescent="0.2">
      <c r="A124" s="109" t="s">
        <v>413</v>
      </c>
      <c r="B124" s="110" t="s">
        <v>413</v>
      </c>
      <c r="C124" s="110" t="s">
        <v>413</v>
      </c>
      <c r="D124" s="117">
        <v>61002</v>
      </c>
      <c r="E124" s="131">
        <v>2</v>
      </c>
      <c r="F124" s="131">
        <v>2010</v>
      </c>
      <c r="G124" s="131">
        <v>2010</v>
      </c>
      <c r="H124" s="32">
        <v>40451</v>
      </c>
      <c r="I124" s="32">
        <v>40561</v>
      </c>
      <c r="J124" s="32">
        <v>40668</v>
      </c>
      <c r="K124" s="109" t="s">
        <v>431</v>
      </c>
      <c r="L124" s="109" t="s">
        <v>447</v>
      </c>
      <c r="M124" s="109" t="s">
        <v>277</v>
      </c>
      <c r="N124" s="109" t="s">
        <v>277</v>
      </c>
      <c r="O124" s="132" t="s">
        <v>446</v>
      </c>
      <c r="P124" s="132" t="s">
        <v>446</v>
      </c>
      <c r="Q124" s="132" t="s">
        <v>446</v>
      </c>
      <c r="R124" s="67" t="s">
        <v>23</v>
      </c>
      <c r="S124" s="67" t="s">
        <v>9</v>
      </c>
      <c r="T124" s="67" t="s">
        <v>23</v>
      </c>
      <c r="U124" s="109" t="s">
        <v>51</v>
      </c>
      <c r="V124" s="109" t="s">
        <v>429</v>
      </c>
      <c r="W124" s="109" t="s">
        <v>430</v>
      </c>
      <c r="X124" s="33">
        <v>77</v>
      </c>
      <c r="Y124" s="33">
        <v>76</v>
      </c>
      <c r="Z124" s="125">
        <v>1</v>
      </c>
      <c r="AA124" s="109" t="s">
        <v>24</v>
      </c>
      <c r="AB124" s="126" t="s">
        <v>19</v>
      </c>
      <c r="AC124" s="164"/>
    </row>
    <row r="125" spans="1:30" x14ac:dyDescent="0.2">
      <c r="A125" s="105" t="s">
        <v>120</v>
      </c>
      <c r="B125" s="84" t="s">
        <v>120</v>
      </c>
      <c r="C125" s="107" t="s">
        <v>120</v>
      </c>
      <c r="D125" s="108" t="s">
        <v>120</v>
      </c>
      <c r="E125" s="31">
        <v>1</v>
      </c>
      <c r="F125" s="31">
        <v>2011</v>
      </c>
      <c r="G125" s="31">
        <v>2011</v>
      </c>
      <c r="H125" s="134">
        <v>40798</v>
      </c>
      <c r="I125" s="134">
        <v>40862</v>
      </c>
      <c r="J125" s="175" t="s">
        <v>120</v>
      </c>
      <c r="K125" s="101" t="s">
        <v>435</v>
      </c>
      <c r="L125" s="101" t="s">
        <v>54</v>
      </c>
      <c r="M125" s="101" t="s">
        <v>6</v>
      </c>
      <c r="N125" s="102" t="s">
        <v>55</v>
      </c>
      <c r="O125" s="139"/>
      <c r="P125" s="140">
        <v>8100000</v>
      </c>
      <c r="Q125" s="141"/>
      <c r="R125" s="101" t="s">
        <v>9</v>
      </c>
      <c r="S125" s="102" t="s">
        <v>23</v>
      </c>
      <c r="T125" s="102" t="s">
        <v>23</v>
      </c>
      <c r="U125" s="101" t="s">
        <v>12</v>
      </c>
      <c r="V125" s="101" t="s">
        <v>436</v>
      </c>
      <c r="W125" s="101" t="s">
        <v>437</v>
      </c>
      <c r="X125" s="178">
        <v>196</v>
      </c>
      <c r="Y125" s="178">
        <v>196</v>
      </c>
      <c r="Z125" s="120">
        <v>1</v>
      </c>
      <c r="AA125" s="101" t="s">
        <v>24</v>
      </c>
      <c r="AB125" s="24" t="s">
        <v>28</v>
      </c>
    </row>
    <row r="126" spans="1:30" x14ac:dyDescent="0.2">
      <c r="A126" s="113" t="s">
        <v>120</v>
      </c>
      <c r="B126" s="114" t="s">
        <v>120</v>
      </c>
      <c r="C126" s="110" t="s">
        <v>120</v>
      </c>
      <c r="D126" s="115" t="s">
        <v>120</v>
      </c>
      <c r="E126" s="67">
        <v>2</v>
      </c>
      <c r="F126" s="67">
        <v>2011</v>
      </c>
      <c r="G126" s="67">
        <v>2011</v>
      </c>
      <c r="H126" s="135">
        <v>40806</v>
      </c>
      <c r="I126" s="135">
        <v>41079</v>
      </c>
      <c r="J126" s="176" t="s">
        <v>120</v>
      </c>
      <c r="K126" s="111" t="s">
        <v>432</v>
      </c>
      <c r="L126" s="111" t="s">
        <v>433</v>
      </c>
      <c r="M126" s="111" t="s">
        <v>6</v>
      </c>
      <c r="N126" s="111" t="s">
        <v>8</v>
      </c>
      <c r="O126" s="142"/>
      <c r="P126" s="142">
        <v>8000000</v>
      </c>
      <c r="Q126" s="142"/>
      <c r="R126" s="111" t="s">
        <v>9</v>
      </c>
      <c r="S126" s="111" t="s">
        <v>23</v>
      </c>
      <c r="T126" s="112" t="s">
        <v>23</v>
      </c>
      <c r="U126" s="111" t="s">
        <v>12</v>
      </c>
      <c r="V126" s="111" t="s">
        <v>170</v>
      </c>
      <c r="W126" s="111" t="s">
        <v>434</v>
      </c>
      <c r="X126" s="179">
        <v>150</v>
      </c>
      <c r="Y126" s="179">
        <v>150</v>
      </c>
      <c r="Z126" s="121">
        <v>1</v>
      </c>
      <c r="AA126" s="111" t="s">
        <v>24</v>
      </c>
      <c r="AB126" s="44" t="s">
        <v>28</v>
      </c>
    </row>
    <row r="127" spans="1:30" x14ac:dyDescent="0.2">
      <c r="A127" s="26" t="s">
        <v>119</v>
      </c>
      <c r="B127" s="100">
        <v>41620</v>
      </c>
      <c r="C127" s="107">
        <v>41879</v>
      </c>
      <c r="D127" s="108">
        <v>51201</v>
      </c>
      <c r="E127" s="130">
        <v>1</v>
      </c>
      <c r="F127" s="130">
        <v>2012</v>
      </c>
      <c r="G127" s="130">
        <v>2012</v>
      </c>
      <c r="H127" s="136">
        <v>41017</v>
      </c>
      <c r="I127" s="136">
        <v>41044</v>
      </c>
      <c r="J127" s="146">
        <v>41262</v>
      </c>
      <c r="K127" s="133" t="s">
        <v>469</v>
      </c>
      <c r="L127" s="101" t="s">
        <v>438</v>
      </c>
      <c r="M127" s="101" t="s">
        <v>6</v>
      </c>
      <c r="N127" s="101" t="s">
        <v>8</v>
      </c>
      <c r="O127" s="139">
        <v>7000000</v>
      </c>
      <c r="P127" s="140">
        <v>7000000</v>
      </c>
      <c r="Q127" s="143"/>
      <c r="R127" s="101" t="s">
        <v>9</v>
      </c>
      <c r="S127" s="101" t="s">
        <v>23</v>
      </c>
      <c r="T127" s="102" t="s">
        <v>23</v>
      </c>
      <c r="U127" s="101" t="s">
        <v>12</v>
      </c>
      <c r="V127" s="101" t="s">
        <v>439</v>
      </c>
      <c r="W127" s="101" t="s">
        <v>440</v>
      </c>
      <c r="X127" s="158">
        <v>180</v>
      </c>
      <c r="Y127" s="158">
        <v>180</v>
      </c>
      <c r="Z127" s="122">
        <v>1</v>
      </c>
      <c r="AA127" s="101" t="s">
        <v>24</v>
      </c>
      <c r="AB127" s="118" t="s">
        <v>19</v>
      </c>
    </row>
    <row r="128" spans="1:30" x14ac:dyDescent="0.2">
      <c r="A128" s="105" t="s">
        <v>119</v>
      </c>
      <c r="B128" s="84">
        <v>41753</v>
      </c>
      <c r="C128" s="107">
        <v>42045</v>
      </c>
      <c r="D128" s="108">
        <v>51202</v>
      </c>
      <c r="E128" s="130">
        <v>2</v>
      </c>
      <c r="F128" s="130">
        <v>2012</v>
      </c>
      <c r="G128" s="130">
        <v>2012</v>
      </c>
      <c r="H128" s="134">
        <v>41082</v>
      </c>
      <c r="I128" s="134">
        <v>41163</v>
      </c>
      <c r="J128" s="134">
        <v>41417</v>
      </c>
      <c r="K128" s="101" t="s">
        <v>445</v>
      </c>
      <c r="L128" s="101" t="s">
        <v>442</v>
      </c>
      <c r="M128" s="101" t="s">
        <v>30</v>
      </c>
      <c r="N128" s="101" t="s">
        <v>30</v>
      </c>
      <c r="O128" s="22">
        <v>5250000</v>
      </c>
      <c r="P128" s="140">
        <v>5250000</v>
      </c>
      <c r="Q128" s="140"/>
      <c r="R128" s="101" t="s">
        <v>9</v>
      </c>
      <c r="S128" s="101" t="s">
        <v>23</v>
      </c>
      <c r="T128" s="102" t="s">
        <v>23</v>
      </c>
      <c r="U128" s="7" t="s">
        <v>124</v>
      </c>
      <c r="V128" s="101" t="s">
        <v>443</v>
      </c>
      <c r="W128" s="101" t="s">
        <v>444</v>
      </c>
      <c r="X128" s="158">
        <v>96</v>
      </c>
      <c r="Y128" s="158">
        <v>96</v>
      </c>
      <c r="Z128" s="120">
        <v>1</v>
      </c>
      <c r="AA128" s="101" t="s">
        <v>24</v>
      </c>
      <c r="AB128" s="119" t="s">
        <v>19</v>
      </c>
    </row>
    <row r="129" spans="1:28" x14ac:dyDescent="0.2">
      <c r="A129" s="26" t="s">
        <v>120</v>
      </c>
      <c r="B129" s="84" t="s">
        <v>120</v>
      </c>
      <c r="C129" s="107" t="s">
        <v>120</v>
      </c>
      <c r="D129" s="108" t="s">
        <v>120</v>
      </c>
      <c r="E129" s="130">
        <v>3</v>
      </c>
      <c r="F129" s="130">
        <v>2012</v>
      </c>
      <c r="G129" s="130">
        <v>2012</v>
      </c>
      <c r="H129" s="134">
        <v>41138</v>
      </c>
      <c r="I129" s="134">
        <v>41163</v>
      </c>
      <c r="J129" s="175" t="s">
        <v>120</v>
      </c>
      <c r="K129" s="102" t="s">
        <v>513</v>
      </c>
      <c r="L129" s="101" t="s">
        <v>441</v>
      </c>
      <c r="M129" s="101" t="s">
        <v>43</v>
      </c>
      <c r="N129" s="101" t="s">
        <v>43</v>
      </c>
      <c r="O129" s="22"/>
      <c r="P129" s="144">
        <v>8086322</v>
      </c>
      <c r="Q129" s="140"/>
      <c r="R129" s="101" t="s">
        <v>9</v>
      </c>
      <c r="S129" s="101" t="s">
        <v>23</v>
      </c>
      <c r="T129" s="102" t="s">
        <v>23</v>
      </c>
      <c r="U129" s="7" t="s">
        <v>124</v>
      </c>
      <c r="V129" s="101" t="s">
        <v>269</v>
      </c>
      <c r="W129" s="101" t="s">
        <v>270</v>
      </c>
      <c r="X129" s="178" t="s">
        <v>420</v>
      </c>
      <c r="Y129" s="178" t="s">
        <v>420</v>
      </c>
      <c r="Z129" s="137" t="s">
        <v>421</v>
      </c>
      <c r="AA129" s="101" t="s">
        <v>24</v>
      </c>
      <c r="AB129" s="106" t="s">
        <v>28</v>
      </c>
    </row>
    <row r="130" spans="1:28" x14ac:dyDescent="0.2">
      <c r="A130" s="105" t="s">
        <v>119</v>
      </c>
      <c r="B130" s="84">
        <v>41862</v>
      </c>
      <c r="C130" s="107">
        <v>42010</v>
      </c>
      <c r="D130" s="103">
        <v>51203</v>
      </c>
      <c r="E130" s="130">
        <v>4</v>
      </c>
      <c r="F130" s="130">
        <v>2012</v>
      </c>
      <c r="G130" s="130">
        <v>2012</v>
      </c>
      <c r="H130" s="134">
        <v>41200</v>
      </c>
      <c r="I130" s="134">
        <v>41226</v>
      </c>
      <c r="J130" s="134">
        <v>41530</v>
      </c>
      <c r="K130" s="101" t="s">
        <v>455</v>
      </c>
      <c r="L130" s="101" t="s">
        <v>456</v>
      </c>
      <c r="M130" s="101" t="s">
        <v>30</v>
      </c>
      <c r="N130" s="101" t="s">
        <v>30</v>
      </c>
      <c r="O130" s="22">
        <v>6000000</v>
      </c>
      <c r="P130" s="140">
        <v>6000000</v>
      </c>
      <c r="Q130" s="140"/>
      <c r="R130" s="101" t="s">
        <v>9</v>
      </c>
      <c r="S130" s="101" t="s">
        <v>23</v>
      </c>
      <c r="T130" s="102" t="s">
        <v>23</v>
      </c>
      <c r="U130" s="101" t="s">
        <v>12</v>
      </c>
      <c r="V130" s="101" t="s">
        <v>457</v>
      </c>
      <c r="W130" s="101" t="s">
        <v>458</v>
      </c>
      <c r="X130" s="158">
        <v>175</v>
      </c>
      <c r="Y130" s="158">
        <v>175</v>
      </c>
      <c r="Z130" s="120">
        <v>1</v>
      </c>
      <c r="AA130" s="101" t="s">
        <v>24</v>
      </c>
      <c r="AB130" s="106" t="s">
        <v>28</v>
      </c>
    </row>
    <row r="131" spans="1:28" x14ac:dyDescent="0.2">
      <c r="A131" s="33" t="s">
        <v>120</v>
      </c>
      <c r="B131" s="114" t="s">
        <v>120</v>
      </c>
      <c r="C131" s="110" t="s">
        <v>120</v>
      </c>
      <c r="D131" s="115" t="s">
        <v>120</v>
      </c>
      <c r="E131" s="131">
        <v>5</v>
      </c>
      <c r="F131" s="131">
        <v>2012</v>
      </c>
      <c r="G131" s="131">
        <v>2012</v>
      </c>
      <c r="H131" s="135">
        <v>41201</v>
      </c>
      <c r="I131" s="135">
        <v>41226</v>
      </c>
      <c r="J131" s="176" t="s">
        <v>120</v>
      </c>
      <c r="K131" s="111" t="s">
        <v>459</v>
      </c>
      <c r="L131" s="111" t="s">
        <v>460</v>
      </c>
      <c r="M131" s="111" t="s">
        <v>461</v>
      </c>
      <c r="N131" s="111" t="s">
        <v>154</v>
      </c>
      <c r="O131" s="142"/>
      <c r="P131" s="142">
        <v>9000000</v>
      </c>
      <c r="Q131" s="145"/>
      <c r="R131" s="111" t="s">
        <v>9</v>
      </c>
      <c r="S131" s="111" t="s">
        <v>23</v>
      </c>
      <c r="T131" s="112" t="s">
        <v>23</v>
      </c>
      <c r="U131" s="111" t="s">
        <v>124</v>
      </c>
      <c r="V131" s="111" t="s">
        <v>288</v>
      </c>
      <c r="W131" s="111" t="s">
        <v>462</v>
      </c>
      <c r="X131" s="179">
        <v>132</v>
      </c>
      <c r="Y131" s="179">
        <v>132</v>
      </c>
      <c r="Z131" s="121">
        <v>1</v>
      </c>
      <c r="AA131" s="111" t="s">
        <v>24</v>
      </c>
      <c r="AB131" s="138" t="s">
        <v>28</v>
      </c>
    </row>
    <row r="132" spans="1:28" x14ac:dyDescent="0.2">
      <c r="A132" s="147" t="s">
        <v>120</v>
      </c>
      <c r="B132" s="148" t="s">
        <v>120</v>
      </c>
      <c r="C132" s="173" t="s">
        <v>120</v>
      </c>
      <c r="D132" s="149" t="s">
        <v>120</v>
      </c>
      <c r="E132" s="92">
        <v>1</v>
      </c>
      <c r="F132" s="150">
        <v>2013</v>
      </c>
      <c r="G132" s="150">
        <v>2013</v>
      </c>
      <c r="H132" s="151">
        <v>41291</v>
      </c>
      <c r="I132" s="151">
        <v>41324</v>
      </c>
      <c r="J132" s="177" t="s">
        <v>120</v>
      </c>
      <c r="K132" s="155" t="s">
        <v>513</v>
      </c>
      <c r="L132" s="152" t="s">
        <v>441</v>
      </c>
      <c r="M132" s="152" t="s">
        <v>43</v>
      </c>
      <c r="N132" s="152" t="s">
        <v>43</v>
      </c>
      <c r="O132" s="153"/>
      <c r="P132" s="154">
        <v>5002290</v>
      </c>
      <c r="Q132" s="153"/>
      <c r="R132" s="152" t="s">
        <v>9</v>
      </c>
      <c r="S132" s="152" t="s">
        <v>23</v>
      </c>
      <c r="T132" s="155" t="s">
        <v>23</v>
      </c>
      <c r="U132" s="12" t="s">
        <v>124</v>
      </c>
      <c r="V132" s="152" t="s">
        <v>269</v>
      </c>
      <c r="W132" s="152" t="s">
        <v>270</v>
      </c>
      <c r="X132" s="180">
        <v>96</v>
      </c>
      <c r="Y132" s="180">
        <v>96</v>
      </c>
      <c r="Z132" s="156">
        <v>1</v>
      </c>
      <c r="AA132" s="152" t="s">
        <v>24</v>
      </c>
      <c r="AB132" s="157" t="s">
        <v>28</v>
      </c>
    </row>
    <row r="133" spans="1:28" x14ac:dyDescent="0.2">
      <c r="A133" s="193" t="s">
        <v>520</v>
      </c>
      <c r="B133" s="84"/>
      <c r="C133" s="107"/>
      <c r="D133" s="103">
        <v>51423</v>
      </c>
      <c r="E133" s="130">
        <v>1</v>
      </c>
      <c r="F133" s="130">
        <v>2014</v>
      </c>
      <c r="G133" s="130">
        <v>2014</v>
      </c>
      <c r="H133" s="134">
        <v>41774</v>
      </c>
      <c r="I133" s="134">
        <v>41808</v>
      </c>
      <c r="J133" s="134">
        <v>41963</v>
      </c>
      <c r="K133" s="101" t="s">
        <v>467</v>
      </c>
      <c r="L133" s="101" t="s">
        <v>468</v>
      </c>
      <c r="M133" s="101" t="s">
        <v>25</v>
      </c>
      <c r="N133" s="101" t="s">
        <v>25</v>
      </c>
      <c r="O133" s="160">
        <v>6600000</v>
      </c>
      <c r="P133" s="161">
        <v>6050000</v>
      </c>
      <c r="Q133" s="161"/>
      <c r="R133" s="101" t="s">
        <v>9</v>
      </c>
      <c r="S133" s="101" t="s">
        <v>23</v>
      </c>
      <c r="T133" s="102" t="s">
        <v>23</v>
      </c>
      <c r="U133" s="101" t="s">
        <v>12</v>
      </c>
      <c r="V133" s="101" t="s">
        <v>465</v>
      </c>
      <c r="W133" s="101" t="s">
        <v>466</v>
      </c>
      <c r="X133" s="158">
        <v>100</v>
      </c>
      <c r="Y133" s="158">
        <v>100</v>
      </c>
      <c r="Z133" s="159">
        <v>1</v>
      </c>
      <c r="AA133" s="101" t="s">
        <v>24</v>
      </c>
      <c r="AB133" s="106" t="s">
        <v>28</v>
      </c>
    </row>
    <row r="134" spans="1:28" x14ac:dyDescent="0.2">
      <c r="A134" s="193" t="s">
        <v>119</v>
      </c>
      <c r="B134" s="84">
        <v>42247</v>
      </c>
      <c r="C134" s="107">
        <v>43307</v>
      </c>
      <c r="D134" s="103">
        <v>51424</v>
      </c>
      <c r="E134" s="130">
        <v>2</v>
      </c>
      <c r="F134" s="130">
        <v>2014</v>
      </c>
      <c r="G134" s="130">
        <v>2014</v>
      </c>
      <c r="H134" s="134">
        <v>41775</v>
      </c>
      <c r="I134" s="134">
        <v>41808</v>
      </c>
      <c r="J134" s="134">
        <v>41963</v>
      </c>
      <c r="K134" s="191" t="s">
        <v>620</v>
      </c>
      <c r="L134" s="101" t="s">
        <v>464</v>
      </c>
      <c r="M134" s="101" t="s">
        <v>25</v>
      </c>
      <c r="N134" s="101" t="s">
        <v>25</v>
      </c>
      <c r="O134" s="160">
        <v>14385000</v>
      </c>
      <c r="P134" s="161">
        <v>14760000</v>
      </c>
      <c r="Q134" s="161"/>
      <c r="R134" s="101" t="s">
        <v>9</v>
      </c>
      <c r="S134" s="101" t="s">
        <v>23</v>
      </c>
      <c r="T134" s="102" t="s">
        <v>23</v>
      </c>
      <c r="U134" s="101" t="s">
        <v>12</v>
      </c>
      <c r="V134" s="101" t="s">
        <v>465</v>
      </c>
      <c r="W134" s="101" t="s">
        <v>466</v>
      </c>
      <c r="X134" s="158">
        <v>228</v>
      </c>
      <c r="Y134" s="158">
        <v>228</v>
      </c>
      <c r="Z134" s="159">
        <v>1</v>
      </c>
      <c r="AA134" s="101" t="s">
        <v>24</v>
      </c>
      <c r="AB134" s="106" t="s">
        <v>28</v>
      </c>
    </row>
    <row r="135" spans="1:28" x14ac:dyDescent="0.2">
      <c r="A135" s="193" t="s">
        <v>119</v>
      </c>
      <c r="B135" s="84">
        <v>42055</v>
      </c>
      <c r="C135" s="107">
        <v>42453</v>
      </c>
      <c r="D135" s="103">
        <v>51401</v>
      </c>
      <c r="E135" s="130">
        <v>3</v>
      </c>
      <c r="F135" s="130">
        <v>2014</v>
      </c>
      <c r="G135" s="130">
        <v>2014</v>
      </c>
      <c r="H135" s="134">
        <v>41781</v>
      </c>
      <c r="I135" s="134">
        <v>41864</v>
      </c>
      <c r="J135" s="134">
        <v>41983</v>
      </c>
      <c r="K135" s="101" t="s">
        <v>474</v>
      </c>
      <c r="L135" s="101" t="s">
        <v>500</v>
      </c>
      <c r="M135" s="101" t="s">
        <v>487</v>
      </c>
      <c r="N135" s="101" t="s">
        <v>217</v>
      </c>
      <c r="O135" s="160">
        <v>865000</v>
      </c>
      <c r="P135" s="162">
        <v>870000</v>
      </c>
      <c r="Q135" s="161"/>
      <c r="R135" s="101" t="s">
        <v>9</v>
      </c>
      <c r="S135" s="101" t="s">
        <v>23</v>
      </c>
      <c r="T135" s="102" t="s">
        <v>23</v>
      </c>
      <c r="U135" s="101" t="s">
        <v>12</v>
      </c>
      <c r="V135" s="102" t="s">
        <v>263</v>
      </c>
      <c r="W135" s="7" t="s">
        <v>264</v>
      </c>
      <c r="X135" s="158">
        <v>24</v>
      </c>
      <c r="Y135" s="158">
        <v>24</v>
      </c>
      <c r="Z135" s="159">
        <v>1</v>
      </c>
      <c r="AA135" s="101" t="s">
        <v>24</v>
      </c>
      <c r="AB135" s="106" t="s">
        <v>28</v>
      </c>
    </row>
    <row r="136" spans="1:28" x14ac:dyDescent="0.2">
      <c r="A136" s="193" t="s">
        <v>119</v>
      </c>
      <c r="B136" s="84">
        <v>42215</v>
      </c>
      <c r="C136" s="107">
        <v>42507</v>
      </c>
      <c r="D136" s="103">
        <v>51402</v>
      </c>
      <c r="E136" s="130">
        <v>4</v>
      </c>
      <c r="F136" s="130">
        <v>2014</v>
      </c>
      <c r="G136" s="130">
        <v>2014</v>
      </c>
      <c r="H136" s="134">
        <v>41781</v>
      </c>
      <c r="I136" s="134">
        <v>41864</v>
      </c>
      <c r="J136" s="134">
        <v>41983</v>
      </c>
      <c r="K136" s="101" t="s">
        <v>479</v>
      </c>
      <c r="L136" s="101" t="s">
        <v>526</v>
      </c>
      <c r="M136" s="101" t="s">
        <v>55</v>
      </c>
      <c r="N136" s="101" t="s">
        <v>55</v>
      </c>
      <c r="O136" s="160">
        <v>1568000</v>
      </c>
      <c r="P136" s="162">
        <v>1578000</v>
      </c>
      <c r="Q136" s="161"/>
      <c r="R136" s="101" t="s">
        <v>9</v>
      </c>
      <c r="S136" s="101" t="s">
        <v>23</v>
      </c>
      <c r="T136" s="102" t="s">
        <v>23</v>
      </c>
      <c r="U136" s="101" t="s">
        <v>12</v>
      </c>
      <c r="V136" s="102" t="s">
        <v>263</v>
      </c>
      <c r="W136" s="7" t="s">
        <v>264</v>
      </c>
      <c r="X136" s="158">
        <v>40</v>
      </c>
      <c r="Y136" s="158">
        <v>40</v>
      </c>
      <c r="Z136" s="159">
        <v>1</v>
      </c>
      <c r="AA136" s="101" t="s">
        <v>24</v>
      </c>
      <c r="AB136" s="106" t="s">
        <v>28</v>
      </c>
    </row>
    <row r="137" spans="1:28" x14ac:dyDescent="0.2">
      <c r="A137" s="193" t="s">
        <v>119</v>
      </c>
      <c r="B137" s="84">
        <v>42094</v>
      </c>
      <c r="C137" s="107">
        <v>42474</v>
      </c>
      <c r="D137" s="103">
        <v>51403</v>
      </c>
      <c r="E137" s="130">
        <v>5</v>
      </c>
      <c r="F137" s="130">
        <v>2014</v>
      </c>
      <c r="G137" s="130">
        <v>2014</v>
      </c>
      <c r="H137" s="134">
        <v>41781</v>
      </c>
      <c r="I137" s="134">
        <v>41864</v>
      </c>
      <c r="J137" s="134">
        <v>41983</v>
      </c>
      <c r="K137" s="101" t="s">
        <v>475</v>
      </c>
      <c r="L137" s="101" t="s">
        <v>501</v>
      </c>
      <c r="M137" s="101" t="s">
        <v>488</v>
      </c>
      <c r="N137" s="101" t="s">
        <v>184</v>
      </c>
      <c r="O137" s="160">
        <v>1518000</v>
      </c>
      <c r="P137" s="162">
        <v>1528000</v>
      </c>
      <c r="Q137" s="161"/>
      <c r="R137" s="101" t="s">
        <v>9</v>
      </c>
      <c r="S137" s="101" t="s">
        <v>23</v>
      </c>
      <c r="T137" s="102" t="s">
        <v>23</v>
      </c>
      <c r="U137" s="101" t="s">
        <v>12</v>
      </c>
      <c r="V137" s="102" t="s">
        <v>263</v>
      </c>
      <c r="W137" s="7" t="s">
        <v>264</v>
      </c>
      <c r="X137" s="158">
        <v>44</v>
      </c>
      <c r="Y137" s="158">
        <v>44</v>
      </c>
      <c r="Z137" s="159">
        <v>1</v>
      </c>
      <c r="AA137" s="101" t="s">
        <v>24</v>
      </c>
      <c r="AB137" s="106" t="s">
        <v>28</v>
      </c>
    </row>
    <row r="138" spans="1:28" x14ac:dyDescent="0.2">
      <c r="A138" s="193" t="s">
        <v>119</v>
      </c>
      <c r="B138" s="84">
        <v>42151</v>
      </c>
      <c r="C138" s="107">
        <v>42507</v>
      </c>
      <c r="D138" s="103">
        <v>51404</v>
      </c>
      <c r="E138" s="130">
        <v>6</v>
      </c>
      <c r="F138" s="130">
        <v>2014</v>
      </c>
      <c r="G138" s="130">
        <v>2014</v>
      </c>
      <c r="H138" s="134">
        <v>41781</v>
      </c>
      <c r="I138" s="134">
        <v>41864</v>
      </c>
      <c r="J138" s="134">
        <v>41983</v>
      </c>
      <c r="K138" s="101" t="s">
        <v>476</v>
      </c>
      <c r="L138" s="101" t="s">
        <v>524</v>
      </c>
      <c r="M138" s="101" t="s">
        <v>489</v>
      </c>
      <c r="N138" s="101" t="s">
        <v>353</v>
      </c>
      <c r="O138" s="160">
        <v>1033000</v>
      </c>
      <c r="P138" s="162">
        <v>1028000</v>
      </c>
      <c r="Q138" s="161"/>
      <c r="R138" s="101" t="s">
        <v>9</v>
      </c>
      <c r="S138" s="101" t="s">
        <v>23</v>
      </c>
      <c r="T138" s="102" t="s">
        <v>23</v>
      </c>
      <c r="U138" s="101" t="s">
        <v>12</v>
      </c>
      <c r="V138" s="102" t="s">
        <v>263</v>
      </c>
      <c r="W138" s="7" t="s">
        <v>264</v>
      </c>
      <c r="X138" s="158">
        <v>24</v>
      </c>
      <c r="Y138" s="158">
        <v>24</v>
      </c>
      <c r="Z138" s="159">
        <v>1</v>
      </c>
      <c r="AA138" s="101" t="s">
        <v>24</v>
      </c>
      <c r="AB138" s="106" t="s">
        <v>28</v>
      </c>
    </row>
    <row r="139" spans="1:28" x14ac:dyDescent="0.2">
      <c r="A139" s="193" t="s">
        <v>119</v>
      </c>
      <c r="B139" s="84">
        <v>42152</v>
      </c>
      <c r="C139" s="107">
        <v>42507</v>
      </c>
      <c r="D139" s="103">
        <v>51405</v>
      </c>
      <c r="E139" s="130">
        <v>7</v>
      </c>
      <c r="F139" s="130">
        <v>2014</v>
      </c>
      <c r="G139" s="130">
        <v>2014</v>
      </c>
      <c r="H139" s="134">
        <v>41792</v>
      </c>
      <c r="I139" s="134">
        <v>41864</v>
      </c>
      <c r="J139" s="134">
        <v>41983</v>
      </c>
      <c r="K139" s="101" t="s">
        <v>471</v>
      </c>
      <c r="L139" s="101" t="s">
        <v>497</v>
      </c>
      <c r="M139" s="101" t="s">
        <v>234</v>
      </c>
      <c r="N139" s="101" t="s">
        <v>235</v>
      </c>
      <c r="O139" s="160">
        <v>1672000</v>
      </c>
      <c r="P139" s="162">
        <v>1682000</v>
      </c>
      <c r="Q139" s="161"/>
      <c r="R139" s="101" t="s">
        <v>9</v>
      </c>
      <c r="S139" s="101" t="s">
        <v>23</v>
      </c>
      <c r="T139" s="102" t="s">
        <v>23</v>
      </c>
      <c r="U139" s="101" t="s">
        <v>12</v>
      </c>
      <c r="V139" s="102" t="s">
        <v>263</v>
      </c>
      <c r="W139" s="7" t="s">
        <v>264</v>
      </c>
      <c r="X139" s="158">
        <v>42</v>
      </c>
      <c r="Y139" s="158">
        <v>42</v>
      </c>
      <c r="Z139" s="159">
        <v>1</v>
      </c>
      <c r="AA139" s="101" t="s">
        <v>24</v>
      </c>
      <c r="AB139" s="106" t="s">
        <v>28</v>
      </c>
    </row>
    <row r="140" spans="1:28" x14ac:dyDescent="0.2">
      <c r="A140" s="193" t="s">
        <v>119</v>
      </c>
      <c r="B140" s="84">
        <v>42152</v>
      </c>
      <c r="C140" s="107">
        <v>42474</v>
      </c>
      <c r="D140" s="103">
        <v>51406</v>
      </c>
      <c r="E140" s="130">
        <v>8</v>
      </c>
      <c r="F140" s="130">
        <v>2014</v>
      </c>
      <c r="G140" s="130">
        <v>2014</v>
      </c>
      <c r="H140" s="134">
        <v>41792</v>
      </c>
      <c r="I140" s="134">
        <v>41864</v>
      </c>
      <c r="J140" s="134">
        <v>41983</v>
      </c>
      <c r="K140" s="101" t="s">
        <v>484</v>
      </c>
      <c r="L140" s="101" t="s">
        <v>506</v>
      </c>
      <c r="M140" s="101" t="s">
        <v>233</v>
      </c>
      <c r="N140" s="101" t="s">
        <v>158</v>
      </c>
      <c r="O140" s="160">
        <v>1060000</v>
      </c>
      <c r="P140" s="162">
        <v>1070000</v>
      </c>
      <c r="Q140" s="161"/>
      <c r="R140" s="101" t="s">
        <v>9</v>
      </c>
      <c r="S140" s="101" t="s">
        <v>23</v>
      </c>
      <c r="T140" s="102" t="s">
        <v>23</v>
      </c>
      <c r="U140" s="101" t="s">
        <v>12</v>
      </c>
      <c r="V140" s="102" t="s">
        <v>263</v>
      </c>
      <c r="W140" s="7" t="s">
        <v>264</v>
      </c>
      <c r="X140" s="158">
        <v>28</v>
      </c>
      <c r="Y140" s="158">
        <v>28</v>
      </c>
      <c r="Z140" s="159">
        <v>1</v>
      </c>
      <c r="AA140" s="101" t="s">
        <v>24</v>
      </c>
      <c r="AB140" s="106" t="s">
        <v>28</v>
      </c>
    </row>
    <row r="141" spans="1:28" x14ac:dyDescent="0.2">
      <c r="A141" s="193" t="s">
        <v>119</v>
      </c>
      <c r="B141" s="84">
        <v>42094</v>
      </c>
      <c r="C141" s="107">
        <v>42507</v>
      </c>
      <c r="D141" s="103">
        <v>51407</v>
      </c>
      <c r="E141" s="130">
        <v>9</v>
      </c>
      <c r="F141" s="130">
        <v>2014</v>
      </c>
      <c r="G141" s="130">
        <v>2014</v>
      </c>
      <c r="H141" s="134">
        <v>41792</v>
      </c>
      <c r="I141" s="134">
        <v>41864</v>
      </c>
      <c r="J141" s="134">
        <v>41983</v>
      </c>
      <c r="K141" s="101" t="s">
        <v>470</v>
      </c>
      <c r="L141" s="101" t="s">
        <v>496</v>
      </c>
      <c r="M141" s="101" t="s">
        <v>375</v>
      </c>
      <c r="N141" s="101" t="s">
        <v>240</v>
      </c>
      <c r="O141" s="160">
        <v>1638000</v>
      </c>
      <c r="P141" s="162">
        <v>1643000</v>
      </c>
      <c r="Q141" s="161"/>
      <c r="R141" s="101" t="s">
        <v>9</v>
      </c>
      <c r="S141" s="101" t="s">
        <v>23</v>
      </c>
      <c r="T141" s="102" t="s">
        <v>23</v>
      </c>
      <c r="U141" s="101" t="s">
        <v>12</v>
      </c>
      <c r="V141" s="102" t="s">
        <v>263</v>
      </c>
      <c r="W141" s="7" t="s">
        <v>264</v>
      </c>
      <c r="X141" s="158">
        <v>48</v>
      </c>
      <c r="Y141" s="158">
        <v>48</v>
      </c>
      <c r="Z141" s="159">
        <v>1</v>
      </c>
      <c r="AA141" s="101" t="s">
        <v>24</v>
      </c>
      <c r="AB141" s="106" t="s">
        <v>28</v>
      </c>
    </row>
    <row r="142" spans="1:28" x14ac:dyDescent="0.2">
      <c r="A142" s="193" t="s">
        <v>119</v>
      </c>
      <c r="B142" s="84">
        <v>42185</v>
      </c>
      <c r="C142" s="107">
        <v>42507</v>
      </c>
      <c r="D142" s="103">
        <v>51408</v>
      </c>
      <c r="E142" s="130">
        <v>10</v>
      </c>
      <c r="F142" s="130">
        <v>2014</v>
      </c>
      <c r="G142" s="130">
        <v>2014</v>
      </c>
      <c r="H142" s="134">
        <v>41792</v>
      </c>
      <c r="I142" s="134">
        <v>41864</v>
      </c>
      <c r="J142" s="134">
        <v>41983</v>
      </c>
      <c r="K142" s="101" t="s">
        <v>472</v>
      </c>
      <c r="L142" s="101" t="s">
        <v>498</v>
      </c>
      <c r="M142" s="101" t="s">
        <v>401</v>
      </c>
      <c r="N142" s="101" t="s">
        <v>63</v>
      </c>
      <c r="O142" s="160">
        <v>496000</v>
      </c>
      <c r="P142" s="162">
        <v>501000</v>
      </c>
      <c r="Q142" s="161"/>
      <c r="R142" s="101" t="s">
        <v>9</v>
      </c>
      <c r="S142" s="101" t="s">
        <v>23</v>
      </c>
      <c r="T142" s="102" t="s">
        <v>23</v>
      </c>
      <c r="U142" s="101" t="s">
        <v>12</v>
      </c>
      <c r="V142" s="102" t="s">
        <v>263</v>
      </c>
      <c r="W142" s="7" t="s">
        <v>264</v>
      </c>
      <c r="X142" s="158">
        <v>12</v>
      </c>
      <c r="Y142" s="158">
        <v>12</v>
      </c>
      <c r="Z142" s="159">
        <v>1</v>
      </c>
      <c r="AA142" s="101" t="s">
        <v>24</v>
      </c>
      <c r="AB142" s="106" t="s">
        <v>28</v>
      </c>
    </row>
    <row r="143" spans="1:28" x14ac:dyDescent="0.2">
      <c r="A143" s="193" t="s">
        <v>119</v>
      </c>
      <c r="B143" s="84">
        <v>42055</v>
      </c>
      <c r="C143" s="107">
        <v>42453</v>
      </c>
      <c r="D143" s="103">
        <v>51409</v>
      </c>
      <c r="E143" s="130">
        <v>11</v>
      </c>
      <c r="F143" s="130">
        <v>2014</v>
      </c>
      <c r="G143" s="130">
        <v>2014</v>
      </c>
      <c r="H143" s="134">
        <v>41792</v>
      </c>
      <c r="I143" s="134">
        <v>41864</v>
      </c>
      <c r="J143" s="134">
        <v>41983</v>
      </c>
      <c r="K143" s="101" t="s">
        <v>477</v>
      </c>
      <c r="L143" s="101" t="s">
        <v>525</v>
      </c>
      <c r="M143" s="101" t="s">
        <v>358</v>
      </c>
      <c r="N143" s="101" t="s">
        <v>43</v>
      </c>
      <c r="O143" s="160">
        <v>1896000</v>
      </c>
      <c r="P143" s="162">
        <v>1906000</v>
      </c>
      <c r="Q143" s="161"/>
      <c r="R143" s="101" t="s">
        <v>9</v>
      </c>
      <c r="S143" s="101" t="s">
        <v>23</v>
      </c>
      <c r="T143" s="102" t="s">
        <v>23</v>
      </c>
      <c r="U143" s="101" t="s">
        <v>12</v>
      </c>
      <c r="V143" s="102" t="s">
        <v>263</v>
      </c>
      <c r="W143" s="7" t="s">
        <v>264</v>
      </c>
      <c r="X143" s="158">
        <v>52</v>
      </c>
      <c r="Y143" s="158">
        <v>52</v>
      </c>
      <c r="Z143" s="159">
        <v>1</v>
      </c>
      <c r="AA143" s="101" t="s">
        <v>24</v>
      </c>
      <c r="AB143" s="106" t="s">
        <v>28</v>
      </c>
    </row>
    <row r="144" spans="1:28" x14ac:dyDescent="0.2">
      <c r="A144" s="193" t="s">
        <v>119</v>
      </c>
      <c r="B144" s="84">
        <v>42242</v>
      </c>
      <c r="C144" s="107">
        <v>42507</v>
      </c>
      <c r="D144" s="103">
        <v>51410</v>
      </c>
      <c r="E144" s="130">
        <v>12</v>
      </c>
      <c r="F144" s="130">
        <v>2014</v>
      </c>
      <c r="G144" s="130">
        <v>2014</v>
      </c>
      <c r="H144" s="134">
        <v>41792</v>
      </c>
      <c r="I144" s="134">
        <v>41864</v>
      </c>
      <c r="J144" s="134">
        <v>41983</v>
      </c>
      <c r="K144" s="101" t="s">
        <v>478</v>
      </c>
      <c r="L144" s="101" t="s">
        <v>502</v>
      </c>
      <c r="M144" s="101" t="s">
        <v>211</v>
      </c>
      <c r="N144" s="101" t="s">
        <v>212</v>
      </c>
      <c r="O144" s="160">
        <v>2965000</v>
      </c>
      <c r="P144" s="162">
        <v>2980000</v>
      </c>
      <c r="Q144" s="161"/>
      <c r="R144" s="101" t="s">
        <v>9</v>
      </c>
      <c r="S144" s="101" t="s">
        <v>23</v>
      </c>
      <c r="T144" s="102" t="s">
        <v>23</v>
      </c>
      <c r="U144" s="101" t="s">
        <v>12</v>
      </c>
      <c r="V144" s="102" t="s">
        <v>263</v>
      </c>
      <c r="W144" s="7" t="s">
        <v>264</v>
      </c>
      <c r="X144" s="158">
        <v>85</v>
      </c>
      <c r="Y144" s="158">
        <v>85</v>
      </c>
      <c r="Z144" s="159">
        <v>1</v>
      </c>
      <c r="AA144" s="101" t="s">
        <v>24</v>
      </c>
      <c r="AB144" s="106" t="s">
        <v>28</v>
      </c>
    </row>
    <row r="145" spans="1:28" x14ac:dyDescent="0.2">
      <c r="A145" s="193" t="s">
        <v>119</v>
      </c>
      <c r="B145" s="84">
        <v>42119</v>
      </c>
      <c r="C145" s="107">
        <v>42464</v>
      </c>
      <c r="D145" s="103">
        <v>51411</v>
      </c>
      <c r="E145" s="130">
        <v>13</v>
      </c>
      <c r="F145" s="130">
        <v>2014</v>
      </c>
      <c r="G145" s="130">
        <v>2014</v>
      </c>
      <c r="H145" s="134">
        <v>41801</v>
      </c>
      <c r="I145" s="134">
        <v>41864</v>
      </c>
      <c r="J145" s="134">
        <v>41983</v>
      </c>
      <c r="K145" s="191" t="s">
        <v>553</v>
      </c>
      <c r="L145" s="101" t="s">
        <v>503</v>
      </c>
      <c r="M145" s="101" t="s">
        <v>490</v>
      </c>
      <c r="N145" s="101" t="s">
        <v>306</v>
      </c>
      <c r="O145" s="160">
        <v>899000</v>
      </c>
      <c r="P145" s="162">
        <v>909000</v>
      </c>
      <c r="Q145" s="161"/>
      <c r="R145" s="101" t="s">
        <v>9</v>
      </c>
      <c r="S145" s="101" t="s">
        <v>23</v>
      </c>
      <c r="T145" s="102" t="s">
        <v>23</v>
      </c>
      <c r="U145" s="101" t="s">
        <v>12</v>
      </c>
      <c r="V145" s="102" t="s">
        <v>263</v>
      </c>
      <c r="W145" s="7" t="s">
        <v>264</v>
      </c>
      <c r="X145" s="158">
        <v>24</v>
      </c>
      <c r="Y145" s="158">
        <v>24</v>
      </c>
      <c r="Z145" s="159">
        <v>1</v>
      </c>
      <c r="AA145" s="101" t="s">
        <v>24</v>
      </c>
      <c r="AB145" s="106" t="s">
        <v>28</v>
      </c>
    </row>
    <row r="146" spans="1:28" x14ac:dyDescent="0.2">
      <c r="A146" s="193" t="s">
        <v>119</v>
      </c>
      <c r="B146" s="84">
        <v>42185</v>
      </c>
      <c r="C146" s="107">
        <v>42464</v>
      </c>
      <c r="D146" s="103">
        <v>51412</v>
      </c>
      <c r="E146" s="130">
        <v>14</v>
      </c>
      <c r="F146" s="130">
        <v>2014</v>
      </c>
      <c r="G146" s="130">
        <v>2014</v>
      </c>
      <c r="H146" s="134">
        <v>41801</v>
      </c>
      <c r="I146" s="134">
        <v>41864</v>
      </c>
      <c r="J146" s="134">
        <v>41983</v>
      </c>
      <c r="K146" s="191" t="s">
        <v>554</v>
      </c>
      <c r="L146" s="101" t="s">
        <v>521</v>
      </c>
      <c r="M146" s="101" t="s">
        <v>394</v>
      </c>
      <c r="N146" s="101" t="s">
        <v>395</v>
      </c>
      <c r="O146" s="160">
        <v>772000</v>
      </c>
      <c r="P146" s="162">
        <v>777000</v>
      </c>
      <c r="Q146" s="161"/>
      <c r="R146" s="101" t="s">
        <v>9</v>
      </c>
      <c r="S146" s="101" t="s">
        <v>23</v>
      </c>
      <c r="T146" s="102" t="s">
        <v>23</v>
      </c>
      <c r="U146" s="101" t="s">
        <v>12</v>
      </c>
      <c r="V146" s="102" t="s">
        <v>263</v>
      </c>
      <c r="W146" s="7" t="s">
        <v>264</v>
      </c>
      <c r="X146" s="158">
        <v>24</v>
      </c>
      <c r="Y146" s="158">
        <v>24</v>
      </c>
      <c r="Z146" s="159">
        <v>1</v>
      </c>
      <c r="AA146" s="101" t="s">
        <v>24</v>
      </c>
      <c r="AB146" s="106" t="s">
        <v>28</v>
      </c>
    </row>
    <row r="147" spans="1:28" x14ac:dyDescent="0.2">
      <c r="A147" s="193" t="s">
        <v>119</v>
      </c>
      <c r="B147" s="84">
        <v>42055</v>
      </c>
      <c r="C147" s="107">
        <v>42453</v>
      </c>
      <c r="D147" s="103">
        <v>51413</v>
      </c>
      <c r="E147" s="130">
        <v>15</v>
      </c>
      <c r="F147" s="130">
        <v>2014</v>
      </c>
      <c r="G147" s="130">
        <v>2014</v>
      </c>
      <c r="H147" s="134">
        <v>41801</v>
      </c>
      <c r="I147" s="134">
        <v>41864</v>
      </c>
      <c r="J147" s="134">
        <v>41983</v>
      </c>
      <c r="K147" s="101" t="s">
        <v>480</v>
      </c>
      <c r="L147" s="101" t="s">
        <v>504</v>
      </c>
      <c r="M147" s="101" t="s">
        <v>491</v>
      </c>
      <c r="N147" s="101" t="s">
        <v>295</v>
      </c>
      <c r="O147" s="160">
        <v>1035000</v>
      </c>
      <c r="P147" s="162">
        <v>1045000</v>
      </c>
      <c r="Q147" s="161"/>
      <c r="R147" s="101" t="s">
        <v>9</v>
      </c>
      <c r="S147" s="101" t="s">
        <v>23</v>
      </c>
      <c r="T147" s="102" t="s">
        <v>23</v>
      </c>
      <c r="U147" s="101" t="s">
        <v>12</v>
      </c>
      <c r="V147" s="102" t="s">
        <v>263</v>
      </c>
      <c r="W147" s="7" t="s">
        <v>264</v>
      </c>
      <c r="X147" s="158">
        <v>32</v>
      </c>
      <c r="Y147" s="158">
        <v>32</v>
      </c>
      <c r="Z147" s="159">
        <v>1</v>
      </c>
      <c r="AA147" s="101" t="s">
        <v>24</v>
      </c>
      <c r="AB147" s="106" t="s">
        <v>28</v>
      </c>
    </row>
    <row r="148" spans="1:28" x14ac:dyDescent="0.2">
      <c r="A148" s="193" t="s">
        <v>119</v>
      </c>
      <c r="B148" s="84">
        <v>42215</v>
      </c>
      <c r="C148" s="107">
        <v>42489</v>
      </c>
      <c r="D148" s="103">
        <v>51414</v>
      </c>
      <c r="E148" s="130">
        <v>16</v>
      </c>
      <c r="F148" s="130">
        <v>2014</v>
      </c>
      <c r="G148" s="130">
        <v>2014</v>
      </c>
      <c r="H148" s="134">
        <v>41801</v>
      </c>
      <c r="I148" s="134">
        <v>41864</v>
      </c>
      <c r="J148" s="134">
        <v>41983</v>
      </c>
      <c r="K148" s="101" t="s">
        <v>473</v>
      </c>
      <c r="L148" s="101" t="s">
        <v>499</v>
      </c>
      <c r="M148" s="101" t="s">
        <v>486</v>
      </c>
      <c r="N148" s="101" t="s">
        <v>226</v>
      </c>
      <c r="O148" s="160">
        <v>821000</v>
      </c>
      <c r="P148" s="162">
        <v>821000</v>
      </c>
      <c r="Q148" s="161"/>
      <c r="R148" s="101" t="s">
        <v>9</v>
      </c>
      <c r="S148" s="101" t="s">
        <v>23</v>
      </c>
      <c r="T148" s="102" t="s">
        <v>23</v>
      </c>
      <c r="U148" s="101" t="s">
        <v>12</v>
      </c>
      <c r="V148" s="102" t="s">
        <v>263</v>
      </c>
      <c r="W148" s="7" t="s">
        <v>264</v>
      </c>
      <c r="X148" s="158">
        <v>24</v>
      </c>
      <c r="Y148" s="158">
        <v>24</v>
      </c>
      <c r="Z148" s="159">
        <v>1</v>
      </c>
      <c r="AA148" s="101" t="s">
        <v>24</v>
      </c>
      <c r="AB148" s="106" t="s">
        <v>28</v>
      </c>
    </row>
    <row r="149" spans="1:28" x14ac:dyDescent="0.2">
      <c r="A149" s="193" t="s">
        <v>119</v>
      </c>
      <c r="B149" s="84">
        <v>42094</v>
      </c>
      <c r="C149" s="107">
        <v>42464</v>
      </c>
      <c r="D149" s="103">
        <v>51415</v>
      </c>
      <c r="E149" s="130">
        <v>17</v>
      </c>
      <c r="F149" s="130">
        <v>2014</v>
      </c>
      <c r="G149" s="130">
        <v>2014</v>
      </c>
      <c r="H149" s="134">
        <v>41801</v>
      </c>
      <c r="I149" s="134">
        <v>41864</v>
      </c>
      <c r="J149" s="134">
        <v>41983</v>
      </c>
      <c r="K149" s="101" t="s">
        <v>483</v>
      </c>
      <c r="L149" s="101" t="s">
        <v>522</v>
      </c>
      <c r="M149" s="101" t="s">
        <v>206</v>
      </c>
      <c r="N149" s="101" t="s">
        <v>207</v>
      </c>
      <c r="O149" s="160">
        <v>2321000</v>
      </c>
      <c r="P149" s="162">
        <v>2331000</v>
      </c>
      <c r="Q149" s="161"/>
      <c r="R149" s="101" t="s">
        <v>9</v>
      </c>
      <c r="S149" s="101" t="s">
        <v>23</v>
      </c>
      <c r="T149" s="102" t="s">
        <v>23</v>
      </c>
      <c r="U149" s="101" t="s">
        <v>12</v>
      </c>
      <c r="V149" s="102" t="s">
        <v>263</v>
      </c>
      <c r="W149" s="7" t="s">
        <v>264</v>
      </c>
      <c r="X149" s="158">
        <v>64</v>
      </c>
      <c r="Y149" s="158">
        <v>64</v>
      </c>
      <c r="Z149" s="159">
        <v>1</v>
      </c>
      <c r="AA149" s="101" t="s">
        <v>24</v>
      </c>
      <c r="AB149" s="106" t="s">
        <v>28</v>
      </c>
    </row>
    <row r="150" spans="1:28" x14ac:dyDescent="0.2">
      <c r="A150" s="193" t="s">
        <v>119</v>
      </c>
      <c r="B150" s="84">
        <v>42185</v>
      </c>
      <c r="C150" s="107">
        <v>42489</v>
      </c>
      <c r="D150" s="103">
        <v>51416</v>
      </c>
      <c r="E150" s="130">
        <v>18</v>
      </c>
      <c r="F150" s="130">
        <v>2014</v>
      </c>
      <c r="G150" s="130">
        <v>2014</v>
      </c>
      <c r="H150" s="134">
        <v>41801</v>
      </c>
      <c r="I150" s="134">
        <v>41864</v>
      </c>
      <c r="J150" s="134">
        <v>41983</v>
      </c>
      <c r="K150" s="101" t="s">
        <v>481</v>
      </c>
      <c r="L150" s="101" t="s">
        <v>523</v>
      </c>
      <c r="M150" s="101" t="s">
        <v>492</v>
      </c>
      <c r="N150" s="101" t="s">
        <v>493</v>
      </c>
      <c r="O150" s="160">
        <v>1331000</v>
      </c>
      <c r="P150" s="162">
        <v>1331000</v>
      </c>
      <c r="Q150" s="161"/>
      <c r="R150" s="101" t="s">
        <v>9</v>
      </c>
      <c r="S150" s="101" t="s">
        <v>23</v>
      </c>
      <c r="T150" s="102" t="s">
        <v>23</v>
      </c>
      <c r="U150" s="101" t="s">
        <v>12</v>
      </c>
      <c r="V150" s="102" t="s">
        <v>263</v>
      </c>
      <c r="W150" s="7" t="s">
        <v>264</v>
      </c>
      <c r="X150" s="158">
        <v>36</v>
      </c>
      <c r="Y150" s="158">
        <v>36</v>
      </c>
      <c r="Z150" s="159">
        <v>1</v>
      </c>
      <c r="AA150" s="101" t="s">
        <v>24</v>
      </c>
      <c r="AB150" s="106" t="s">
        <v>28</v>
      </c>
    </row>
    <row r="151" spans="1:28" x14ac:dyDescent="0.2">
      <c r="A151" s="193" t="s">
        <v>119</v>
      </c>
      <c r="B151" s="84">
        <v>42119</v>
      </c>
      <c r="C151" s="107">
        <v>42507</v>
      </c>
      <c r="D151" s="103">
        <v>51417</v>
      </c>
      <c r="E151" s="130">
        <v>19</v>
      </c>
      <c r="F151" s="130">
        <v>2014</v>
      </c>
      <c r="G151" s="130">
        <v>2014</v>
      </c>
      <c r="H151" s="134">
        <v>41801</v>
      </c>
      <c r="I151" s="134">
        <v>41864</v>
      </c>
      <c r="J151" s="134">
        <v>41983</v>
      </c>
      <c r="K151" s="101" t="s">
        <v>482</v>
      </c>
      <c r="L151" s="101" t="s">
        <v>505</v>
      </c>
      <c r="M151" s="101" t="s">
        <v>494</v>
      </c>
      <c r="N151" s="101" t="s">
        <v>495</v>
      </c>
      <c r="O151" s="160">
        <v>1818000</v>
      </c>
      <c r="P151" s="162">
        <v>1828000</v>
      </c>
      <c r="Q151" s="161"/>
      <c r="R151" s="101" t="s">
        <v>9</v>
      </c>
      <c r="S151" s="101" t="s">
        <v>23</v>
      </c>
      <c r="T151" s="102" t="s">
        <v>23</v>
      </c>
      <c r="U151" s="101" t="s">
        <v>12</v>
      </c>
      <c r="V151" s="102" t="s">
        <v>263</v>
      </c>
      <c r="W151" s="7" t="s">
        <v>264</v>
      </c>
      <c r="X151" s="158">
        <v>56</v>
      </c>
      <c r="Y151" s="158">
        <v>56</v>
      </c>
      <c r="Z151" s="159">
        <v>1</v>
      </c>
      <c r="AA151" s="101" t="s">
        <v>24</v>
      </c>
      <c r="AB151" s="106" t="s">
        <v>28</v>
      </c>
    </row>
    <row r="152" spans="1:28" x14ac:dyDescent="0.2">
      <c r="A152" s="193" t="s">
        <v>119</v>
      </c>
      <c r="B152" s="84">
        <v>42215</v>
      </c>
      <c r="C152" s="107">
        <v>42507</v>
      </c>
      <c r="D152" s="103">
        <v>51418</v>
      </c>
      <c r="E152" s="130">
        <v>20</v>
      </c>
      <c r="F152" s="130">
        <v>2014</v>
      </c>
      <c r="G152" s="130">
        <v>2014</v>
      </c>
      <c r="H152" s="134">
        <v>41801</v>
      </c>
      <c r="I152" s="134">
        <v>41864</v>
      </c>
      <c r="J152" s="134">
        <v>41983</v>
      </c>
      <c r="K152" s="101" t="s">
        <v>485</v>
      </c>
      <c r="L152" s="101" t="s">
        <v>507</v>
      </c>
      <c r="M152" s="101" t="s">
        <v>236</v>
      </c>
      <c r="N152" s="101" t="s">
        <v>236</v>
      </c>
      <c r="O152" s="160">
        <v>1313000</v>
      </c>
      <c r="P152" s="162">
        <v>1318000</v>
      </c>
      <c r="Q152" s="161"/>
      <c r="R152" s="101" t="s">
        <v>9</v>
      </c>
      <c r="S152" s="101" t="s">
        <v>23</v>
      </c>
      <c r="T152" s="102" t="s">
        <v>23</v>
      </c>
      <c r="U152" s="101" t="s">
        <v>12</v>
      </c>
      <c r="V152" s="102" t="s">
        <v>263</v>
      </c>
      <c r="W152" s="7" t="s">
        <v>264</v>
      </c>
      <c r="X152" s="158">
        <v>36</v>
      </c>
      <c r="Y152" s="158">
        <v>36</v>
      </c>
      <c r="Z152" s="159">
        <v>1</v>
      </c>
      <c r="AA152" s="101" t="s">
        <v>24</v>
      </c>
      <c r="AB152" s="106" t="s">
        <v>28</v>
      </c>
    </row>
    <row r="153" spans="1:28" x14ac:dyDescent="0.2">
      <c r="A153" s="105" t="s">
        <v>520</v>
      </c>
      <c r="B153" s="84"/>
      <c r="C153" s="107"/>
      <c r="D153" s="103">
        <v>51419</v>
      </c>
      <c r="E153" s="130">
        <v>21</v>
      </c>
      <c r="F153" s="130">
        <v>2014</v>
      </c>
      <c r="G153" s="130">
        <v>2014</v>
      </c>
      <c r="H153" s="134">
        <v>41929</v>
      </c>
      <c r="I153" s="134">
        <v>41962</v>
      </c>
      <c r="J153" s="134">
        <v>42481</v>
      </c>
      <c r="K153" s="102" t="s">
        <v>517</v>
      </c>
      <c r="L153" s="102" t="s">
        <v>512</v>
      </c>
      <c r="M153" s="102" t="s">
        <v>30</v>
      </c>
      <c r="N153" s="102" t="s">
        <v>30</v>
      </c>
      <c r="O153" s="160">
        <f>0.44*10600000</f>
        <v>4664000</v>
      </c>
      <c r="P153" s="162">
        <v>3929305</v>
      </c>
      <c r="Q153" s="161"/>
      <c r="R153" s="101" t="s">
        <v>9</v>
      </c>
      <c r="S153" s="101" t="s">
        <v>23</v>
      </c>
      <c r="T153" s="102" t="s">
        <v>23</v>
      </c>
      <c r="U153" s="101" t="s">
        <v>12</v>
      </c>
      <c r="V153" s="102" t="s">
        <v>508</v>
      </c>
      <c r="W153" s="102" t="s">
        <v>509</v>
      </c>
      <c r="X153" s="158">
        <v>57</v>
      </c>
      <c r="Y153" s="158">
        <v>57</v>
      </c>
      <c r="Z153" s="159">
        <v>1</v>
      </c>
      <c r="AA153" s="101" t="s">
        <v>24</v>
      </c>
      <c r="AB153" s="106" t="s">
        <v>28</v>
      </c>
    </row>
    <row r="154" spans="1:28" x14ac:dyDescent="0.2">
      <c r="A154" s="26" t="s">
        <v>120</v>
      </c>
      <c r="B154" s="84" t="s">
        <v>120</v>
      </c>
      <c r="C154" s="107" t="s">
        <v>120</v>
      </c>
      <c r="D154" s="108" t="s">
        <v>120</v>
      </c>
      <c r="E154" s="130">
        <v>22</v>
      </c>
      <c r="F154" s="130">
        <v>2014</v>
      </c>
      <c r="G154" s="130">
        <v>2014</v>
      </c>
      <c r="H154" s="134">
        <v>41929</v>
      </c>
      <c r="I154" s="134">
        <v>41962</v>
      </c>
      <c r="J154" s="175" t="s">
        <v>120</v>
      </c>
      <c r="K154" s="102" t="s">
        <v>518</v>
      </c>
      <c r="L154" s="102" t="s">
        <v>510</v>
      </c>
      <c r="M154" s="102" t="s">
        <v>30</v>
      </c>
      <c r="N154" s="102" t="s">
        <v>30</v>
      </c>
      <c r="O154" s="160"/>
      <c r="P154" s="162">
        <v>3965169</v>
      </c>
      <c r="Q154" s="161"/>
      <c r="R154" s="101" t="s">
        <v>9</v>
      </c>
      <c r="S154" s="101" t="s">
        <v>23</v>
      </c>
      <c r="T154" s="102" t="s">
        <v>23</v>
      </c>
      <c r="U154" s="7" t="s">
        <v>124</v>
      </c>
      <c r="V154" s="102" t="s">
        <v>508</v>
      </c>
      <c r="W154" s="102" t="s">
        <v>509</v>
      </c>
      <c r="X154" s="178">
        <v>42</v>
      </c>
      <c r="Y154" s="178">
        <v>42</v>
      </c>
      <c r="Z154" s="159">
        <v>1</v>
      </c>
      <c r="AA154" s="101" t="s">
        <v>24</v>
      </c>
      <c r="AB154" s="106" t="s">
        <v>28</v>
      </c>
    </row>
    <row r="155" spans="1:28" x14ac:dyDescent="0.2">
      <c r="A155" s="105" t="s">
        <v>520</v>
      </c>
      <c r="B155" s="84"/>
      <c r="C155" s="107"/>
      <c r="D155" s="103">
        <v>51421</v>
      </c>
      <c r="E155" s="130">
        <v>23</v>
      </c>
      <c r="F155" s="130">
        <v>2014</v>
      </c>
      <c r="G155" s="130">
        <v>2014</v>
      </c>
      <c r="H155" s="134">
        <v>41929</v>
      </c>
      <c r="I155" s="134">
        <v>41962</v>
      </c>
      <c r="J155" s="134">
        <v>42481</v>
      </c>
      <c r="K155" s="102" t="s">
        <v>519</v>
      </c>
      <c r="L155" s="102" t="s">
        <v>511</v>
      </c>
      <c r="M155" s="102" t="s">
        <v>30</v>
      </c>
      <c r="N155" s="102" t="s">
        <v>30</v>
      </c>
      <c r="O155" s="160">
        <f>0.56*10600000</f>
        <v>5936000.0000000009</v>
      </c>
      <c r="P155" s="162">
        <v>4827237</v>
      </c>
      <c r="Q155" s="161"/>
      <c r="R155" s="101" t="s">
        <v>9</v>
      </c>
      <c r="S155" s="101" t="s">
        <v>23</v>
      </c>
      <c r="T155" s="102" t="s">
        <v>23</v>
      </c>
      <c r="U155" s="101" t="s">
        <v>12</v>
      </c>
      <c r="V155" s="102" t="s">
        <v>508</v>
      </c>
      <c r="W155" s="102" t="s">
        <v>509</v>
      </c>
      <c r="X155" s="158">
        <v>66</v>
      </c>
      <c r="Y155" s="158">
        <v>66</v>
      </c>
      <c r="Z155" s="159">
        <v>1</v>
      </c>
      <c r="AA155" s="101" t="s">
        <v>24</v>
      </c>
      <c r="AB155" s="106" t="s">
        <v>28</v>
      </c>
    </row>
    <row r="156" spans="1:28" x14ac:dyDescent="0.2">
      <c r="A156" s="200" t="s">
        <v>119</v>
      </c>
      <c r="B156" s="114">
        <v>42768</v>
      </c>
      <c r="C156" s="110">
        <v>43158</v>
      </c>
      <c r="D156" s="184">
        <v>51422</v>
      </c>
      <c r="E156" s="131">
        <v>24</v>
      </c>
      <c r="F156" s="131">
        <v>2014</v>
      </c>
      <c r="G156" s="131">
        <v>2014</v>
      </c>
      <c r="H156" s="135">
        <v>41929</v>
      </c>
      <c r="I156" s="135">
        <v>41962</v>
      </c>
      <c r="J156" s="135">
        <v>42144</v>
      </c>
      <c r="K156" s="112" t="s">
        <v>514</v>
      </c>
      <c r="L156" s="199" t="s">
        <v>621</v>
      </c>
      <c r="M156" s="111" t="s">
        <v>6</v>
      </c>
      <c r="N156" s="111" t="s">
        <v>8</v>
      </c>
      <c r="O156" s="142">
        <v>11000000</v>
      </c>
      <c r="P156" s="185">
        <v>10492767</v>
      </c>
      <c r="Q156" s="142"/>
      <c r="R156" s="111" t="s">
        <v>9</v>
      </c>
      <c r="S156" s="111" t="s">
        <v>23</v>
      </c>
      <c r="T156" s="112" t="s">
        <v>23</v>
      </c>
      <c r="U156" s="41" t="s">
        <v>124</v>
      </c>
      <c r="V156" s="112" t="s">
        <v>515</v>
      </c>
      <c r="W156" s="41" t="s">
        <v>516</v>
      </c>
      <c r="X156" s="145">
        <v>124</v>
      </c>
      <c r="Y156" s="145">
        <v>124</v>
      </c>
      <c r="Z156" s="121">
        <v>1</v>
      </c>
      <c r="AA156" s="111" t="s">
        <v>24</v>
      </c>
      <c r="AB156" s="138" t="s">
        <v>28</v>
      </c>
    </row>
    <row r="157" spans="1:28" x14ac:dyDescent="0.2">
      <c r="A157" s="193" t="s">
        <v>119</v>
      </c>
      <c r="B157" s="84">
        <v>42870</v>
      </c>
      <c r="C157" s="107">
        <v>43158</v>
      </c>
      <c r="D157" s="103">
        <v>51501</v>
      </c>
      <c r="E157" s="58">
        <v>1</v>
      </c>
      <c r="F157" s="31">
        <v>2015</v>
      </c>
      <c r="G157" s="31">
        <v>2015</v>
      </c>
      <c r="H157" s="134">
        <v>42110</v>
      </c>
      <c r="I157" s="134">
        <v>42172</v>
      </c>
      <c r="J157" s="134">
        <v>42356</v>
      </c>
      <c r="K157" s="102" t="s">
        <v>527</v>
      </c>
      <c r="L157" s="101" t="s">
        <v>528</v>
      </c>
      <c r="M157" s="101" t="s">
        <v>529</v>
      </c>
      <c r="N157" s="101" t="s">
        <v>25</v>
      </c>
      <c r="O157" s="160">
        <v>18000000</v>
      </c>
      <c r="P157" s="162">
        <v>23000000</v>
      </c>
      <c r="Q157" s="161"/>
      <c r="R157" s="101" t="s">
        <v>9</v>
      </c>
      <c r="S157" s="101" t="s">
        <v>23</v>
      </c>
      <c r="T157" s="102" t="s">
        <v>23</v>
      </c>
      <c r="U157" s="7" t="s">
        <v>124</v>
      </c>
      <c r="V157" s="102" t="s">
        <v>436</v>
      </c>
      <c r="W157" s="7" t="s">
        <v>530</v>
      </c>
      <c r="X157" s="158">
        <v>300</v>
      </c>
      <c r="Y157" s="158">
        <v>240</v>
      </c>
      <c r="Z157" s="159">
        <v>0.8</v>
      </c>
      <c r="AA157" s="101" t="s">
        <v>24</v>
      </c>
      <c r="AB157" s="106" t="s">
        <v>28</v>
      </c>
    </row>
    <row r="158" spans="1:28" x14ac:dyDescent="0.2">
      <c r="A158" s="193" t="s">
        <v>119</v>
      </c>
      <c r="B158" s="84">
        <v>42886</v>
      </c>
      <c r="C158" s="107">
        <v>43158</v>
      </c>
      <c r="D158" s="103">
        <v>51502</v>
      </c>
      <c r="E158" s="58">
        <v>2</v>
      </c>
      <c r="F158" s="31">
        <v>2015</v>
      </c>
      <c r="G158" s="31">
        <v>2015</v>
      </c>
      <c r="H158" s="134">
        <v>42139</v>
      </c>
      <c r="I158" s="134">
        <v>42172</v>
      </c>
      <c r="J158" s="134">
        <v>42383</v>
      </c>
      <c r="K158" s="102" t="s">
        <v>533</v>
      </c>
      <c r="L158" s="102" t="s">
        <v>531</v>
      </c>
      <c r="M158" s="102" t="s">
        <v>43</v>
      </c>
      <c r="N158" s="102" t="s">
        <v>43</v>
      </c>
      <c r="O158" s="194">
        <f>10500000+5500000</f>
        <v>16000000</v>
      </c>
      <c r="P158" s="162">
        <v>17000000</v>
      </c>
      <c r="Q158" s="161"/>
      <c r="R158" s="101" t="s">
        <v>9</v>
      </c>
      <c r="S158" s="101" t="s">
        <v>23</v>
      </c>
      <c r="T158" s="102" t="s">
        <v>23</v>
      </c>
      <c r="U158" s="102" t="s">
        <v>12</v>
      </c>
      <c r="V158" s="191" t="s">
        <v>622</v>
      </c>
      <c r="W158" s="102" t="s">
        <v>532</v>
      </c>
      <c r="X158" s="158">
        <v>338</v>
      </c>
      <c r="Y158" s="158">
        <v>338</v>
      </c>
      <c r="Z158" s="159">
        <v>1</v>
      </c>
      <c r="AA158" s="101" t="s">
        <v>24</v>
      </c>
      <c r="AB158" s="183" t="s">
        <v>19</v>
      </c>
    </row>
    <row r="159" spans="1:28" x14ac:dyDescent="0.2">
      <c r="A159" s="105" t="s">
        <v>520</v>
      </c>
      <c r="B159" s="84"/>
      <c r="C159" s="107"/>
      <c r="D159" s="103">
        <v>51503</v>
      </c>
      <c r="E159" s="58">
        <v>3</v>
      </c>
      <c r="F159" s="31">
        <v>2015</v>
      </c>
      <c r="G159" s="31">
        <v>2015</v>
      </c>
      <c r="H159" s="134">
        <v>42195</v>
      </c>
      <c r="I159" s="134">
        <v>42228</v>
      </c>
      <c r="J159" s="134">
        <v>42355</v>
      </c>
      <c r="K159" s="102" t="s">
        <v>534</v>
      </c>
      <c r="L159" s="102" t="s">
        <v>535</v>
      </c>
      <c r="M159" s="102" t="s">
        <v>6</v>
      </c>
      <c r="N159" s="102" t="s">
        <v>8</v>
      </c>
      <c r="O159" s="160">
        <v>15000000</v>
      </c>
      <c r="P159" s="162">
        <v>15000000</v>
      </c>
      <c r="Q159" s="161"/>
      <c r="R159" s="101" t="s">
        <v>9</v>
      </c>
      <c r="S159" s="101" t="s">
        <v>23</v>
      </c>
      <c r="T159" s="102" t="s">
        <v>23</v>
      </c>
      <c r="U159" s="102" t="s">
        <v>12</v>
      </c>
      <c r="V159" s="102" t="s">
        <v>465</v>
      </c>
      <c r="W159" s="102" t="s">
        <v>466</v>
      </c>
      <c r="X159" s="158">
        <v>188</v>
      </c>
      <c r="Y159" s="158">
        <v>184</v>
      </c>
      <c r="Z159" s="159">
        <f t="shared" ref="Z159:Z165" si="5">Y159/X159</f>
        <v>0.97872340425531912</v>
      </c>
      <c r="AA159" s="101" t="s">
        <v>24</v>
      </c>
      <c r="AB159" s="183" t="s">
        <v>28</v>
      </c>
    </row>
    <row r="160" spans="1:28" x14ac:dyDescent="0.2">
      <c r="A160" s="105" t="s">
        <v>520</v>
      </c>
      <c r="B160" s="84"/>
      <c r="C160" s="107"/>
      <c r="D160" s="103">
        <v>51504</v>
      </c>
      <c r="E160" s="58">
        <v>4</v>
      </c>
      <c r="F160" s="31">
        <v>2015</v>
      </c>
      <c r="G160" s="31">
        <v>2015</v>
      </c>
      <c r="H160" s="134">
        <v>42195</v>
      </c>
      <c r="I160" s="134">
        <v>42228</v>
      </c>
      <c r="J160" s="134">
        <v>42355</v>
      </c>
      <c r="K160" s="102" t="s">
        <v>392</v>
      </c>
      <c r="L160" s="102" t="s">
        <v>536</v>
      </c>
      <c r="M160" s="102" t="s">
        <v>6</v>
      </c>
      <c r="N160" s="102" t="s">
        <v>8</v>
      </c>
      <c r="O160" s="160">
        <v>15000000</v>
      </c>
      <c r="P160" s="162">
        <v>15000000</v>
      </c>
      <c r="Q160" s="161"/>
      <c r="R160" s="101" t="s">
        <v>9</v>
      </c>
      <c r="S160" s="101" t="s">
        <v>23</v>
      </c>
      <c r="T160" s="102" t="s">
        <v>23</v>
      </c>
      <c r="U160" s="102" t="s">
        <v>12</v>
      </c>
      <c r="V160" s="102" t="s">
        <v>465</v>
      </c>
      <c r="W160" s="102" t="s">
        <v>466</v>
      </c>
      <c r="X160" s="158">
        <v>200</v>
      </c>
      <c r="Y160" s="158">
        <v>193</v>
      </c>
      <c r="Z160" s="159">
        <f t="shared" si="5"/>
        <v>0.96499999999999997</v>
      </c>
      <c r="AA160" s="101" t="s">
        <v>24</v>
      </c>
      <c r="AB160" s="183" t="s">
        <v>28</v>
      </c>
    </row>
    <row r="161" spans="1:28" x14ac:dyDescent="0.2">
      <c r="A161" s="193" t="s">
        <v>119</v>
      </c>
      <c r="B161" s="84">
        <v>42978</v>
      </c>
      <c r="C161" s="107">
        <v>43158</v>
      </c>
      <c r="D161" s="103">
        <v>51505</v>
      </c>
      <c r="E161" s="58">
        <v>5</v>
      </c>
      <c r="F161" s="31">
        <v>2015</v>
      </c>
      <c r="G161" s="31">
        <v>2015</v>
      </c>
      <c r="H161" s="134">
        <v>42221</v>
      </c>
      <c r="I161" s="134">
        <v>42326</v>
      </c>
      <c r="J161" s="134">
        <v>42594</v>
      </c>
      <c r="K161" s="102" t="s">
        <v>540</v>
      </c>
      <c r="L161" s="102" t="s">
        <v>547</v>
      </c>
      <c r="M161" s="102" t="s">
        <v>30</v>
      </c>
      <c r="N161" s="102" t="s">
        <v>30</v>
      </c>
      <c r="O161" s="160">
        <v>14000000</v>
      </c>
      <c r="P161" s="162">
        <v>14000000</v>
      </c>
      <c r="Q161" s="161"/>
      <c r="R161" s="101" t="s">
        <v>9</v>
      </c>
      <c r="S161" s="101" t="s">
        <v>23</v>
      </c>
      <c r="T161" s="102" t="s">
        <v>23</v>
      </c>
      <c r="U161" s="102" t="s">
        <v>124</v>
      </c>
      <c r="V161" s="102" t="s">
        <v>443</v>
      </c>
      <c r="W161" s="102" t="s">
        <v>444</v>
      </c>
      <c r="X161" s="158">
        <v>240</v>
      </c>
      <c r="Y161" s="158">
        <v>240</v>
      </c>
      <c r="Z161" s="159">
        <f t="shared" si="5"/>
        <v>1</v>
      </c>
      <c r="AA161" s="101" t="s">
        <v>24</v>
      </c>
      <c r="AB161" s="183" t="s">
        <v>28</v>
      </c>
    </row>
    <row r="162" spans="1:28" x14ac:dyDescent="0.2">
      <c r="A162" s="105" t="s">
        <v>520</v>
      </c>
      <c r="B162" s="84"/>
      <c r="C162" s="107"/>
      <c r="D162" s="103">
        <v>51506</v>
      </c>
      <c r="E162" s="58">
        <v>6</v>
      </c>
      <c r="F162" s="31">
        <v>2015</v>
      </c>
      <c r="G162" s="31">
        <v>2015</v>
      </c>
      <c r="H162" s="134">
        <v>42230</v>
      </c>
      <c r="I162" s="134">
        <v>42263</v>
      </c>
      <c r="J162" s="134">
        <v>42613</v>
      </c>
      <c r="K162" s="102" t="s">
        <v>537</v>
      </c>
      <c r="L162" s="102" t="s">
        <v>538</v>
      </c>
      <c r="M162" s="102" t="s">
        <v>6</v>
      </c>
      <c r="N162" s="102" t="s">
        <v>8</v>
      </c>
      <c r="O162" s="160">
        <v>14600000</v>
      </c>
      <c r="P162" s="162">
        <v>14600000</v>
      </c>
      <c r="Q162" s="161"/>
      <c r="R162" s="101" t="s">
        <v>9</v>
      </c>
      <c r="S162" s="101" t="s">
        <v>23</v>
      </c>
      <c r="T162" s="102" t="s">
        <v>23</v>
      </c>
      <c r="U162" s="102" t="s">
        <v>12</v>
      </c>
      <c r="V162" s="102" t="s">
        <v>539</v>
      </c>
      <c r="W162" s="102" t="s">
        <v>541</v>
      </c>
      <c r="X162" s="158">
        <v>300</v>
      </c>
      <c r="Y162" s="158">
        <v>300</v>
      </c>
      <c r="Z162" s="159">
        <f t="shared" si="5"/>
        <v>1</v>
      </c>
      <c r="AA162" s="101" t="s">
        <v>24</v>
      </c>
      <c r="AB162" s="183" t="s">
        <v>28</v>
      </c>
    </row>
    <row r="163" spans="1:28" x14ac:dyDescent="0.2">
      <c r="A163" s="26" t="s">
        <v>120</v>
      </c>
      <c r="B163" s="84" t="s">
        <v>120</v>
      </c>
      <c r="C163" s="196" t="s">
        <v>120</v>
      </c>
      <c r="D163" s="108" t="s">
        <v>120</v>
      </c>
      <c r="E163" s="58">
        <v>7</v>
      </c>
      <c r="F163" s="31">
        <v>2015</v>
      </c>
      <c r="G163" s="31">
        <v>2015</v>
      </c>
      <c r="H163" s="134">
        <v>42268</v>
      </c>
      <c r="I163" s="134">
        <v>42445</v>
      </c>
      <c r="J163" s="175" t="s">
        <v>120</v>
      </c>
      <c r="K163" s="102" t="s">
        <v>542</v>
      </c>
      <c r="L163" s="102" t="s">
        <v>543</v>
      </c>
      <c r="M163" s="102" t="s">
        <v>544</v>
      </c>
      <c r="N163" s="102" t="s">
        <v>25</v>
      </c>
      <c r="O163" s="160"/>
      <c r="P163" s="162">
        <v>7000000</v>
      </c>
      <c r="Q163" s="161"/>
      <c r="R163" s="101" t="s">
        <v>9</v>
      </c>
      <c r="S163" s="101" t="s">
        <v>23</v>
      </c>
      <c r="T163" s="102" t="s">
        <v>23</v>
      </c>
      <c r="U163" s="102" t="s">
        <v>124</v>
      </c>
      <c r="V163" s="102" t="s">
        <v>443</v>
      </c>
      <c r="W163" s="102" t="s">
        <v>444</v>
      </c>
      <c r="X163" s="158">
        <v>99</v>
      </c>
      <c r="Y163" s="158">
        <v>99</v>
      </c>
      <c r="Z163" s="159">
        <f t="shared" si="5"/>
        <v>1</v>
      </c>
      <c r="AA163" s="101" t="s">
        <v>24</v>
      </c>
      <c r="AB163" s="183" t="s">
        <v>28</v>
      </c>
    </row>
    <row r="164" spans="1:28" x14ac:dyDescent="0.2">
      <c r="A164" s="105" t="s">
        <v>520</v>
      </c>
      <c r="B164" s="84"/>
      <c r="C164" s="107"/>
      <c r="D164" s="103">
        <v>51508</v>
      </c>
      <c r="E164" s="58">
        <v>8</v>
      </c>
      <c r="F164" s="31">
        <v>2015</v>
      </c>
      <c r="G164" s="31">
        <v>2015</v>
      </c>
      <c r="H164" s="134">
        <v>42272</v>
      </c>
      <c r="I164" s="134">
        <v>42326</v>
      </c>
      <c r="J164" s="134">
        <v>42712</v>
      </c>
      <c r="K164" s="102" t="s">
        <v>545</v>
      </c>
      <c r="L164" s="102" t="s">
        <v>54</v>
      </c>
      <c r="M164" s="102" t="s">
        <v>6</v>
      </c>
      <c r="N164" s="102" t="s">
        <v>55</v>
      </c>
      <c r="O164" s="160">
        <v>7250000</v>
      </c>
      <c r="P164" s="162">
        <v>8000000</v>
      </c>
      <c r="Q164" s="161"/>
      <c r="R164" s="101" t="s">
        <v>9</v>
      </c>
      <c r="S164" s="101" t="s">
        <v>23</v>
      </c>
      <c r="T164" s="102" t="s">
        <v>23</v>
      </c>
      <c r="U164" s="102" t="s">
        <v>12</v>
      </c>
      <c r="V164" s="102" t="s">
        <v>436</v>
      </c>
      <c r="W164" s="102" t="s">
        <v>546</v>
      </c>
      <c r="X164" s="158">
        <v>180</v>
      </c>
      <c r="Y164" s="158">
        <v>180</v>
      </c>
      <c r="Z164" s="159">
        <f t="shared" si="5"/>
        <v>1</v>
      </c>
      <c r="AA164" s="101" t="s">
        <v>24</v>
      </c>
      <c r="AB164" s="183" t="s">
        <v>28</v>
      </c>
    </row>
    <row r="165" spans="1:28" x14ac:dyDescent="0.2">
      <c r="A165" s="113" t="s">
        <v>520</v>
      </c>
      <c r="B165" s="114"/>
      <c r="C165" s="110"/>
      <c r="D165" s="184">
        <v>51509</v>
      </c>
      <c r="E165" s="48">
        <v>9</v>
      </c>
      <c r="F165" s="67">
        <v>2015</v>
      </c>
      <c r="G165" s="67">
        <v>2015</v>
      </c>
      <c r="H165" s="135">
        <v>42284</v>
      </c>
      <c r="I165" s="135">
        <v>42389</v>
      </c>
      <c r="J165" s="135">
        <v>42712</v>
      </c>
      <c r="K165" s="112" t="s">
        <v>550</v>
      </c>
      <c r="L165" s="112" t="s">
        <v>50</v>
      </c>
      <c r="M165" s="112" t="s">
        <v>6</v>
      </c>
      <c r="N165" s="112" t="s">
        <v>8</v>
      </c>
      <c r="O165" s="142">
        <v>9075000</v>
      </c>
      <c r="P165" s="185">
        <v>11000000</v>
      </c>
      <c r="Q165" s="185"/>
      <c r="R165" s="111" t="s">
        <v>9</v>
      </c>
      <c r="S165" s="111" t="s">
        <v>23</v>
      </c>
      <c r="T165" s="112" t="s">
        <v>23</v>
      </c>
      <c r="U165" s="112" t="s">
        <v>12</v>
      </c>
      <c r="V165" s="112" t="s">
        <v>436</v>
      </c>
      <c r="W165" s="112" t="s">
        <v>546</v>
      </c>
      <c r="X165" s="145">
        <v>220</v>
      </c>
      <c r="Y165" s="145">
        <v>220</v>
      </c>
      <c r="Z165" s="186">
        <f t="shared" si="5"/>
        <v>1</v>
      </c>
      <c r="AA165" s="111" t="s">
        <v>24</v>
      </c>
      <c r="AB165" s="187" t="s">
        <v>28</v>
      </c>
    </row>
    <row r="166" spans="1:28" x14ac:dyDescent="0.2">
      <c r="A166" s="193" t="s">
        <v>120</v>
      </c>
      <c r="B166" s="84" t="s">
        <v>120</v>
      </c>
      <c r="C166" s="107" t="s">
        <v>120</v>
      </c>
      <c r="D166" s="192" t="s">
        <v>120</v>
      </c>
      <c r="E166" s="130">
        <v>1</v>
      </c>
      <c r="F166" s="130">
        <v>2016</v>
      </c>
      <c r="G166" s="130">
        <v>2016</v>
      </c>
      <c r="H166" s="134">
        <v>42405</v>
      </c>
      <c r="I166" s="134"/>
      <c r="J166" s="175" t="s">
        <v>120</v>
      </c>
      <c r="K166" s="102" t="s">
        <v>551</v>
      </c>
      <c r="L166" s="102" t="s">
        <v>552</v>
      </c>
      <c r="M166" s="102" t="s">
        <v>461</v>
      </c>
      <c r="N166" s="102" t="s">
        <v>154</v>
      </c>
      <c r="O166" s="160"/>
      <c r="P166" s="162">
        <v>8920000</v>
      </c>
      <c r="Q166" s="161"/>
      <c r="R166" s="101" t="s">
        <v>9</v>
      </c>
      <c r="S166" s="101" t="s">
        <v>23</v>
      </c>
      <c r="T166" s="102" t="s">
        <v>23</v>
      </c>
      <c r="U166" s="102" t="s">
        <v>124</v>
      </c>
      <c r="V166" s="102" t="s">
        <v>288</v>
      </c>
      <c r="W166" s="102" t="s">
        <v>462</v>
      </c>
      <c r="X166" s="158">
        <v>120</v>
      </c>
      <c r="Y166" s="158">
        <v>120</v>
      </c>
      <c r="Z166" s="159">
        <v>1</v>
      </c>
      <c r="AA166" s="101" t="s">
        <v>24</v>
      </c>
      <c r="AB166" s="106" t="s">
        <v>28</v>
      </c>
    </row>
    <row r="167" spans="1:28" x14ac:dyDescent="0.2">
      <c r="A167" s="105" t="s">
        <v>520</v>
      </c>
      <c r="B167" s="84"/>
      <c r="C167" s="107"/>
      <c r="D167" s="103">
        <v>51602</v>
      </c>
      <c r="E167" s="130">
        <v>2</v>
      </c>
      <c r="F167" s="130">
        <v>2016</v>
      </c>
      <c r="G167" s="130">
        <v>2016</v>
      </c>
      <c r="H167" s="134">
        <v>42468</v>
      </c>
      <c r="I167" s="134">
        <v>42508</v>
      </c>
      <c r="J167" s="134">
        <v>42563</v>
      </c>
      <c r="K167" s="191" t="s">
        <v>556</v>
      </c>
      <c r="L167" s="191" t="s">
        <v>555</v>
      </c>
      <c r="M167" s="191" t="s">
        <v>87</v>
      </c>
      <c r="N167" s="191" t="s">
        <v>158</v>
      </c>
      <c r="O167" s="160">
        <v>30250000</v>
      </c>
      <c r="P167" s="162">
        <v>29000000</v>
      </c>
      <c r="Q167" s="161"/>
      <c r="R167" s="101" t="s">
        <v>9</v>
      </c>
      <c r="S167" s="101" t="s">
        <v>23</v>
      </c>
      <c r="T167" s="102" t="s">
        <v>23</v>
      </c>
      <c r="U167" s="191" t="s">
        <v>124</v>
      </c>
      <c r="V167" s="102" t="s">
        <v>436</v>
      </c>
      <c r="W167" s="102" t="s">
        <v>546</v>
      </c>
      <c r="X167" s="158">
        <v>336</v>
      </c>
      <c r="Y167" s="158">
        <v>269</v>
      </c>
      <c r="Z167" s="159">
        <f t="shared" ref="Z167" si="6">Y167/X167</f>
        <v>0.80059523809523814</v>
      </c>
      <c r="AA167" s="101" t="s">
        <v>24</v>
      </c>
      <c r="AB167" s="195" t="s">
        <v>19</v>
      </c>
    </row>
    <row r="168" spans="1:28" x14ac:dyDescent="0.2">
      <c r="A168" s="105" t="s">
        <v>520</v>
      </c>
      <c r="B168" s="84"/>
      <c r="C168" s="107"/>
      <c r="D168" s="103">
        <v>51603</v>
      </c>
      <c r="E168" s="130">
        <v>3</v>
      </c>
      <c r="F168" s="130">
        <v>2016</v>
      </c>
      <c r="G168" s="130">
        <v>2016</v>
      </c>
      <c r="H168" s="134">
        <v>42628</v>
      </c>
      <c r="I168" s="134">
        <v>42690</v>
      </c>
      <c r="J168" s="134">
        <v>43052</v>
      </c>
      <c r="K168" s="191" t="s">
        <v>559</v>
      </c>
      <c r="L168" s="191" t="s">
        <v>560</v>
      </c>
      <c r="M168" s="191" t="s">
        <v>6</v>
      </c>
      <c r="N168" s="191" t="s">
        <v>8</v>
      </c>
      <c r="O168" s="194" t="s">
        <v>619</v>
      </c>
      <c r="P168" s="162">
        <f>6000000-6000000+10000000</f>
        <v>10000000</v>
      </c>
      <c r="Q168" s="161"/>
      <c r="R168" s="101" t="s">
        <v>9</v>
      </c>
      <c r="S168" s="101" t="s">
        <v>23</v>
      </c>
      <c r="T168" s="102" t="s">
        <v>23</v>
      </c>
      <c r="U168" s="191" t="s">
        <v>12</v>
      </c>
      <c r="V168" s="102" t="s">
        <v>436</v>
      </c>
      <c r="W168" s="102" t="s">
        <v>546</v>
      </c>
      <c r="X168" s="158">
        <v>144</v>
      </c>
      <c r="Y168" s="158">
        <v>141</v>
      </c>
      <c r="Z168" s="159">
        <f t="shared" ref="Z168" si="7">Y168/X168</f>
        <v>0.97916666666666663</v>
      </c>
      <c r="AA168" s="101" t="s">
        <v>24</v>
      </c>
      <c r="AB168" s="195" t="s">
        <v>19</v>
      </c>
    </row>
    <row r="169" spans="1:28" x14ac:dyDescent="0.2">
      <c r="A169" s="105" t="s">
        <v>520</v>
      </c>
      <c r="B169" s="84"/>
      <c r="C169" s="107"/>
      <c r="D169" s="103">
        <v>51604</v>
      </c>
      <c r="E169" s="130">
        <v>4</v>
      </c>
      <c r="F169" s="130">
        <v>2016</v>
      </c>
      <c r="G169" s="130">
        <v>2016</v>
      </c>
      <c r="H169" s="134">
        <v>42675</v>
      </c>
      <c r="I169" s="134">
        <v>42716</v>
      </c>
      <c r="J169" s="190"/>
      <c r="K169" s="191" t="s">
        <v>564</v>
      </c>
      <c r="L169" s="191" t="s">
        <v>561</v>
      </c>
      <c r="M169" s="191" t="s">
        <v>30</v>
      </c>
      <c r="N169" s="191" t="s">
        <v>30</v>
      </c>
      <c r="O169" s="194"/>
      <c r="P169" s="162">
        <f>4500000-4500000+5700000</f>
        <v>5700000</v>
      </c>
      <c r="Q169" s="161"/>
      <c r="R169" s="101" t="s">
        <v>9</v>
      </c>
      <c r="S169" s="101" t="s">
        <v>23</v>
      </c>
      <c r="T169" s="102" t="s">
        <v>23</v>
      </c>
      <c r="U169" s="191" t="s">
        <v>12</v>
      </c>
      <c r="V169" s="191" t="s">
        <v>562</v>
      </c>
      <c r="W169" s="191" t="s">
        <v>563</v>
      </c>
      <c r="X169" s="158">
        <v>80</v>
      </c>
      <c r="Y169" s="158">
        <v>80</v>
      </c>
      <c r="Z169" s="159">
        <f t="shared" ref="Z169" si="8">Y169/X169</f>
        <v>1</v>
      </c>
      <c r="AA169" s="101" t="s">
        <v>24</v>
      </c>
      <c r="AB169" s="195" t="s">
        <v>28</v>
      </c>
    </row>
    <row r="170" spans="1:28" x14ac:dyDescent="0.2">
      <c r="A170" s="105" t="s">
        <v>520</v>
      </c>
      <c r="B170" s="84"/>
      <c r="C170" s="107"/>
      <c r="D170" s="103">
        <v>51605</v>
      </c>
      <c r="E170" s="130">
        <v>5</v>
      </c>
      <c r="F170" s="130">
        <v>2016</v>
      </c>
      <c r="G170" s="130">
        <v>2016</v>
      </c>
      <c r="H170" s="134">
        <v>42675</v>
      </c>
      <c r="I170" s="134">
        <v>42716</v>
      </c>
      <c r="J170" s="190"/>
      <c r="K170" s="191" t="s">
        <v>565</v>
      </c>
      <c r="L170" s="191" t="s">
        <v>561</v>
      </c>
      <c r="M170" s="191" t="s">
        <v>30</v>
      </c>
      <c r="N170" s="191" t="s">
        <v>30</v>
      </c>
      <c r="O170" s="160"/>
      <c r="P170" s="162">
        <f>8100000-8100000+10300000</f>
        <v>10300000</v>
      </c>
      <c r="Q170" s="161"/>
      <c r="R170" s="101" t="s">
        <v>9</v>
      </c>
      <c r="S170" s="101" t="s">
        <v>23</v>
      </c>
      <c r="T170" s="102" t="s">
        <v>23</v>
      </c>
      <c r="U170" s="191" t="s">
        <v>124</v>
      </c>
      <c r="V170" s="191" t="s">
        <v>562</v>
      </c>
      <c r="W170" s="191" t="s">
        <v>563</v>
      </c>
      <c r="X170" s="158">
        <v>113</v>
      </c>
      <c r="Y170" s="158">
        <v>113</v>
      </c>
      <c r="Z170" s="159">
        <f t="shared" ref="Z170:Z171" si="9">Y170/X170</f>
        <v>1</v>
      </c>
      <c r="AA170" s="101" t="s">
        <v>24</v>
      </c>
      <c r="AB170" s="195" t="s">
        <v>28</v>
      </c>
    </row>
    <row r="171" spans="1:28" x14ac:dyDescent="0.2">
      <c r="A171" s="105" t="s">
        <v>520</v>
      </c>
      <c r="D171" s="103">
        <v>51606</v>
      </c>
      <c r="E171" s="130">
        <v>6</v>
      </c>
      <c r="F171" s="130">
        <v>2016</v>
      </c>
      <c r="G171" s="130">
        <v>2016</v>
      </c>
      <c r="H171" s="134">
        <v>42706</v>
      </c>
      <c r="I171" s="134">
        <v>42753</v>
      </c>
      <c r="J171" s="134">
        <v>42943</v>
      </c>
      <c r="K171" s="191" t="s">
        <v>566</v>
      </c>
      <c r="L171" s="191" t="s">
        <v>584</v>
      </c>
      <c r="M171" s="191" t="s">
        <v>375</v>
      </c>
      <c r="N171" s="191" t="s">
        <v>240</v>
      </c>
      <c r="O171" s="160">
        <v>1371000</v>
      </c>
      <c r="P171" s="162">
        <v>1389000</v>
      </c>
      <c r="Q171" s="161"/>
      <c r="R171" s="101" t="s">
        <v>9</v>
      </c>
      <c r="S171" s="101" t="s">
        <v>23</v>
      </c>
      <c r="T171" s="102" t="s">
        <v>23</v>
      </c>
      <c r="U171" s="101" t="s">
        <v>12</v>
      </c>
      <c r="V171" s="102" t="s">
        <v>263</v>
      </c>
      <c r="W171" s="7" t="s">
        <v>264</v>
      </c>
      <c r="X171" s="158">
        <v>36</v>
      </c>
      <c r="Y171" s="158">
        <v>36</v>
      </c>
      <c r="Z171" s="159">
        <f t="shared" si="9"/>
        <v>1</v>
      </c>
      <c r="AA171" s="101" t="s">
        <v>24</v>
      </c>
      <c r="AB171" s="195" t="s">
        <v>28</v>
      </c>
    </row>
    <row r="172" spans="1:28" x14ac:dyDescent="0.2">
      <c r="A172" s="193" t="s">
        <v>120</v>
      </c>
      <c r="B172" s="84" t="s">
        <v>120</v>
      </c>
      <c r="C172" s="84" t="s">
        <v>120</v>
      </c>
      <c r="D172" s="192" t="s">
        <v>120</v>
      </c>
      <c r="E172" s="130">
        <v>7</v>
      </c>
      <c r="F172" s="130">
        <v>2016</v>
      </c>
      <c r="G172" s="130">
        <v>2016</v>
      </c>
      <c r="H172" s="134">
        <v>42711</v>
      </c>
      <c r="I172" s="134">
        <v>42753</v>
      </c>
      <c r="J172" s="175" t="s">
        <v>120</v>
      </c>
      <c r="K172" s="191" t="s">
        <v>567</v>
      </c>
      <c r="L172" s="191" t="s">
        <v>585</v>
      </c>
      <c r="M172" s="191" t="s">
        <v>323</v>
      </c>
      <c r="N172" s="191" t="s">
        <v>323</v>
      </c>
      <c r="O172" s="160"/>
      <c r="P172" s="162">
        <v>1125000</v>
      </c>
      <c r="Q172" s="161"/>
      <c r="R172" s="101" t="s">
        <v>9</v>
      </c>
      <c r="S172" s="101" t="s">
        <v>23</v>
      </c>
      <c r="T172" s="102" t="s">
        <v>23</v>
      </c>
      <c r="U172" s="101" t="s">
        <v>12</v>
      </c>
      <c r="V172" s="102" t="s">
        <v>263</v>
      </c>
      <c r="W172" s="7" t="s">
        <v>264</v>
      </c>
      <c r="X172" s="158">
        <v>24</v>
      </c>
      <c r="Y172" s="158">
        <v>24</v>
      </c>
      <c r="Z172" s="159">
        <v>1</v>
      </c>
      <c r="AA172" s="101" t="s">
        <v>24</v>
      </c>
      <c r="AB172" s="106" t="s">
        <v>28</v>
      </c>
    </row>
    <row r="173" spans="1:28" x14ac:dyDescent="0.2">
      <c r="A173" s="105" t="s">
        <v>520</v>
      </c>
      <c r="D173" s="103">
        <v>51608</v>
      </c>
      <c r="E173" s="130">
        <v>8</v>
      </c>
      <c r="F173" s="130">
        <v>2016</v>
      </c>
      <c r="G173" s="130">
        <v>2016</v>
      </c>
      <c r="H173" s="134">
        <v>42711</v>
      </c>
      <c r="I173" s="134">
        <v>42753</v>
      </c>
      <c r="J173" s="134">
        <v>42943</v>
      </c>
      <c r="K173" s="191" t="s">
        <v>568</v>
      </c>
      <c r="L173" s="191" t="s">
        <v>586</v>
      </c>
      <c r="M173" s="191" t="s">
        <v>587</v>
      </c>
      <c r="N173" s="191" t="s">
        <v>365</v>
      </c>
      <c r="O173" s="160">
        <v>1380000</v>
      </c>
      <c r="P173" s="162">
        <v>1377000</v>
      </c>
      <c r="Q173" s="161"/>
      <c r="R173" s="101" t="s">
        <v>9</v>
      </c>
      <c r="S173" s="101" t="s">
        <v>23</v>
      </c>
      <c r="T173" s="102" t="s">
        <v>23</v>
      </c>
      <c r="U173" s="101" t="s">
        <v>12</v>
      </c>
      <c r="V173" s="102" t="s">
        <v>263</v>
      </c>
      <c r="W173" s="7" t="s">
        <v>264</v>
      </c>
      <c r="X173" s="158">
        <v>32</v>
      </c>
      <c r="Y173" s="158">
        <v>32</v>
      </c>
      <c r="Z173" s="159">
        <v>1</v>
      </c>
      <c r="AA173" s="101" t="s">
        <v>24</v>
      </c>
      <c r="AB173" s="106" t="s">
        <v>28</v>
      </c>
    </row>
    <row r="174" spans="1:28" x14ac:dyDescent="0.2">
      <c r="A174" s="105" t="s">
        <v>520</v>
      </c>
      <c r="D174" s="103">
        <v>51609</v>
      </c>
      <c r="E174" s="130">
        <v>9</v>
      </c>
      <c r="F174" s="130">
        <v>2016</v>
      </c>
      <c r="G174" s="130">
        <v>2016</v>
      </c>
      <c r="H174" s="134">
        <v>42711</v>
      </c>
      <c r="I174" s="134">
        <v>42753</v>
      </c>
      <c r="J174" s="134">
        <v>42943</v>
      </c>
      <c r="K174" s="191" t="s">
        <v>569</v>
      </c>
      <c r="L174" s="191" t="s">
        <v>588</v>
      </c>
      <c r="M174" s="191" t="s">
        <v>206</v>
      </c>
      <c r="N174" s="191" t="s">
        <v>207</v>
      </c>
      <c r="O174" s="160">
        <v>1410000</v>
      </c>
      <c r="P174" s="162">
        <v>1423000</v>
      </c>
      <c r="Q174" s="161"/>
      <c r="R174" s="101" t="s">
        <v>9</v>
      </c>
      <c r="S174" s="101" t="s">
        <v>23</v>
      </c>
      <c r="T174" s="102" t="s">
        <v>23</v>
      </c>
      <c r="U174" s="101" t="s">
        <v>12</v>
      </c>
      <c r="V174" s="102" t="s">
        <v>263</v>
      </c>
      <c r="W174" s="7" t="s">
        <v>264</v>
      </c>
      <c r="X174" s="158">
        <v>36</v>
      </c>
      <c r="Y174" s="158">
        <v>36</v>
      </c>
      <c r="Z174" s="159">
        <v>1</v>
      </c>
      <c r="AA174" s="101" t="s">
        <v>24</v>
      </c>
      <c r="AB174" s="106" t="s">
        <v>28</v>
      </c>
    </row>
    <row r="175" spans="1:28" x14ac:dyDescent="0.2">
      <c r="A175" s="193" t="s">
        <v>119</v>
      </c>
      <c r="B175" s="51">
        <v>43039</v>
      </c>
      <c r="C175" s="51">
        <v>43347</v>
      </c>
      <c r="D175" s="103">
        <v>51610</v>
      </c>
      <c r="E175" s="130">
        <v>10</v>
      </c>
      <c r="F175" s="130">
        <v>2016</v>
      </c>
      <c r="G175" s="130">
        <v>2016</v>
      </c>
      <c r="H175" s="134">
        <v>42711</v>
      </c>
      <c r="I175" s="134">
        <v>42753</v>
      </c>
      <c r="J175" s="134">
        <v>42943</v>
      </c>
      <c r="K175" s="191" t="s">
        <v>570</v>
      </c>
      <c r="L175" s="191" t="s">
        <v>589</v>
      </c>
      <c r="M175" s="191" t="s">
        <v>233</v>
      </c>
      <c r="N175" s="191" t="s">
        <v>158</v>
      </c>
      <c r="O175" s="160">
        <v>1467000</v>
      </c>
      <c r="P175" s="162">
        <v>1483000</v>
      </c>
      <c r="Q175" s="161"/>
      <c r="R175" s="101" t="s">
        <v>9</v>
      </c>
      <c r="S175" s="101" t="s">
        <v>23</v>
      </c>
      <c r="T175" s="102" t="s">
        <v>23</v>
      </c>
      <c r="U175" s="101" t="s">
        <v>12</v>
      </c>
      <c r="V175" s="102" t="s">
        <v>263</v>
      </c>
      <c r="W175" s="7" t="s">
        <v>264</v>
      </c>
      <c r="X175" s="158">
        <v>48</v>
      </c>
      <c r="Y175" s="158">
        <v>48</v>
      </c>
      <c r="Z175" s="159">
        <v>1</v>
      </c>
      <c r="AA175" s="101" t="s">
        <v>24</v>
      </c>
      <c r="AB175" s="106" t="s">
        <v>28</v>
      </c>
    </row>
    <row r="176" spans="1:28" x14ac:dyDescent="0.2">
      <c r="A176" s="105" t="s">
        <v>520</v>
      </c>
      <c r="D176" s="103">
        <v>51611</v>
      </c>
      <c r="E176" s="130">
        <v>11</v>
      </c>
      <c r="F176" s="130">
        <v>2016</v>
      </c>
      <c r="G176" s="130">
        <v>2016</v>
      </c>
      <c r="H176" s="134">
        <v>42711</v>
      </c>
      <c r="I176" s="134">
        <v>42753</v>
      </c>
      <c r="J176" s="134">
        <v>42943</v>
      </c>
      <c r="K176" s="191" t="s">
        <v>571</v>
      </c>
      <c r="L176" s="191" t="s">
        <v>590</v>
      </c>
      <c r="M176" s="191" t="s">
        <v>222</v>
      </c>
      <c r="N176" s="191" t="s">
        <v>222</v>
      </c>
      <c r="O176" s="160">
        <v>3040000</v>
      </c>
      <c r="P176" s="162">
        <v>3089000</v>
      </c>
      <c r="Q176" s="161"/>
      <c r="R176" s="101" t="s">
        <v>9</v>
      </c>
      <c r="S176" s="101" t="s">
        <v>23</v>
      </c>
      <c r="T176" s="102" t="s">
        <v>23</v>
      </c>
      <c r="U176" s="101" t="s">
        <v>12</v>
      </c>
      <c r="V176" s="102" t="s">
        <v>263</v>
      </c>
      <c r="W176" s="7" t="s">
        <v>264</v>
      </c>
      <c r="X176" s="158">
        <v>88</v>
      </c>
      <c r="Y176" s="158">
        <v>88</v>
      </c>
      <c r="Z176" s="159">
        <v>1</v>
      </c>
      <c r="AA176" s="101" t="s">
        <v>24</v>
      </c>
      <c r="AB176" s="106" t="s">
        <v>28</v>
      </c>
    </row>
    <row r="177" spans="1:29" x14ac:dyDescent="0.2">
      <c r="A177" s="193" t="s">
        <v>119</v>
      </c>
      <c r="B177" s="51">
        <v>43008</v>
      </c>
      <c r="C177" s="51">
        <v>43347</v>
      </c>
      <c r="D177" s="103">
        <v>51612</v>
      </c>
      <c r="E177" s="130">
        <v>12</v>
      </c>
      <c r="F177" s="130">
        <v>2016</v>
      </c>
      <c r="G177" s="130">
        <v>2016</v>
      </c>
      <c r="H177" s="134">
        <v>42711</v>
      </c>
      <c r="I177" s="134">
        <v>42753</v>
      </c>
      <c r="J177" s="134">
        <v>42943</v>
      </c>
      <c r="K177" s="191" t="s">
        <v>572</v>
      </c>
      <c r="L177" s="191" t="s">
        <v>591</v>
      </c>
      <c r="M177" s="191" t="s">
        <v>113</v>
      </c>
      <c r="N177" s="191" t="s">
        <v>113</v>
      </c>
      <c r="O177" s="160">
        <v>1881000</v>
      </c>
      <c r="P177" s="162">
        <v>1933000</v>
      </c>
      <c r="Q177" s="161"/>
      <c r="R177" s="101" t="s">
        <v>9</v>
      </c>
      <c r="S177" s="101" t="s">
        <v>23</v>
      </c>
      <c r="T177" s="102" t="s">
        <v>23</v>
      </c>
      <c r="U177" s="101" t="s">
        <v>12</v>
      </c>
      <c r="V177" s="102" t="s">
        <v>263</v>
      </c>
      <c r="W177" s="7" t="s">
        <v>264</v>
      </c>
      <c r="X177" s="158">
        <v>72</v>
      </c>
      <c r="Y177" s="158">
        <v>72</v>
      </c>
      <c r="Z177" s="159">
        <v>1</v>
      </c>
      <c r="AA177" s="101" t="s">
        <v>24</v>
      </c>
      <c r="AB177" s="106" t="s">
        <v>28</v>
      </c>
    </row>
    <row r="178" spans="1:29" x14ac:dyDescent="0.2">
      <c r="A178" s="105" t="s">
        <v>520</v>
      </c>
      <c r="D178" s="103">
        <v>51613</v>
      </c>
      <c r="E178" s="130">
        <v>13</v>
      </c>
      <c r="F178" s="130">
        <v>2016</v>
      </c>
      <c r="G178" s="130">
        <v>2016</v>
      </c>
      <c r="H178" s="134">
        <v>42706</v>
      </c>
      <c r="I178" s="134">
        <v>42753</v>
      </c>
      <c r="J178" s="134">
        <v>42943</v>
      </c>
      <c r="K178" s="191" t="s">
        <v>573</v>
      </c>
      <c r="L178" s="191" t="s">
        <v>592</v>
      </c>
      <c r="M178" s="191" t="s">
        <v>388</v>
      </c>
      <c r="N178" s="191" t="s">
        <v>388</v>
      </c>
      <c r="O178" s="160">
        <v>1193000</v>
      </c>
      <c r="P178" s="162">
        <v>1212000</v>
      </c>
      <c r="Q178" s="161"/>
      <c r="R178" s="101" t="s">
        <v>9</v>
      </c>
      <c r="S178" s="101" t="s">
        <v>23</v>
      </c>
      <c r="T178" s="102" t="s">
        <v>23</v>
      </c>
      <c r="U178" s="101" t="s">
        <v>12</v>
      </c>
      <c r="V178" s="102" t="s">
        <v>263</v>
      </c>
      <c r="W178" s="7" t="s">
        <v>264</v>
      </c>
      <c r="X178" s="158">
        <v>40</v>
      </c>
      <c r="Y178" s="158">
        <v>40</v>
      </c>
      <c r="Z178" s="159">
        <v>1</v>
      </c>
      <c r="AA178" s="101" t="s">
        <v>24</v>
      </c>
      <c r="AB178" s="106" t="s">
        <v>28</v>
      </c>
    </row>
    <row r="179" spans="1:29" x14ac:dyDescent="0.2">
      <c r="A179" s="193" t="s">
        <v>119</v>
      </c>
      <c r="B179" s="51">
        <v>42978</v>
      </c>
      <c r="C179" s="51">
        <v>43347</v>
      </c>
      <c r="D179" s="103">
        <v>51614</v>
      </c>
      <c r="E179" s="130">
        <v>14</v>
      </c>
      <c r="F179" s="130">
        <v>2016</v>
      </c>
      <c r="G179" s="130">
        <v>2016</v>
      </c>
      <c r="H179" s="134">
        <v>42711</v>
      </c>
      <c r="I179" s="134">
        <v>42753</v>
      </c>
      <c r="J179" s="134">
        <v>42943</v>
      </c>
      <c r="K179" s="191" t="s">
        <v>574</v>
      </c>
      <c r="L179" s="191" t="s">
        <v>593</v>
      </c>
      <c r="M179" s="191" t="s">
        <v>594</v>
      </c>
      <c r="N179" s="191" t="s">
        <v>55</v>
      </c>
      <c r="O179" s="160">
        <v>1811000</v>
      </c>
      <c r="P179" s="162">
        <v>1816000</v>
      </c>
      <c r="Q179" s="161"/>
      <c r="R179" s="101" t="s">
        <v>9</v>
      </c>
      <c r="S179" s="101" t="s">
        <v>23</v>
      </c>
      <c r="T179" s="102" t="s">
        <v>23</v>
      </c>
      <c r="U179" s="101" t="s">
        <v>12</v>
      </c>
      <c r="V179" s="102" t="s">
        <v>263</v>
      </c>
      <c r="W179" s="7" t="s">
        <v>264</v>
      </c>
      <c r="X179" s="158">
        <v>64</v>
      </c>
      <c r="Y179" s="158">
        <v>64</v>
      </c>
      <c r="Z179" s="159">
        <v>1</v>
      </c>
      <c r="AA179" s="101" t="s">
        <v>24</v>
      </c>
      <c r="AB179" s="106" t="s">
        <v>28</v>
      </c>
    </row>
    <row r="180" spans="1:29" x14ac:dyDescent="0.2">
      <c r="A180" s="105" t="s">
        <v>520</v>
      </c>
      <c r="D180" s="103">
        <v>51615</v>
      </c>
      <c r="E180" s="130">
        <v>15</v>
      </c>
      <c r="F180" s="130">
        <v>2016</v>
      </c>
      <c r="G180" s="130">
        <v>2016</v>
      </c>
      <c r="H180" s="134">
        <v>42711</v>
      </c>
      <c r="I180" s="134">
        <v>42753</v>
      </c>
      <c r="J180" s="134">
        <v>42943</v>
      </c>
      <c r="K180" s="191" t="s">
        <v>575</v>
      </c>
      <c r="L180" s="191" t="s">
        <v>595</v>
      </c>
      <c r="M180" s="191" t="s">
        <v>596</v>
      </c>
      <c r="N180" s="191" t="s">
        <v>607</v>
      </c>
      <c r="O180" s="160">
        <v>1080000</v>
      </c>
      <c r="P180" s="162">
        <v>1082000</v>
      </c>
      <c r="Q180" s="161"/>
      <c r="R180" s="101" t="s">
        <v>9</v>
      </c>
      <c r="S180" s="101" t="s">
        <v>23</v>
      </c>
      <c r="T180" s="102" t="s">
        <v>23</v>
      </c>
      <c r="U180" s="101" t="s">
        <v>12</v>
      </c>
      <c r="V180" s="102" t="s">
        <v>263</v>
      </c>
      <c r="W180" s="7" t="s">
        <v>264</v>
      </c>
      <c r="X180" s="158">
        <v>28</v>
      </c>
      <c r="Y180" s="158">
        <v>28</v>
      </c>
      <c r="Z180" s="159">
        <v>1</v>
      </c>
      <c r="AA180" s="101" t="s">
        <v>24</v>
      </c>
      <c r="AB180" s="106" t="s">
        <v>28</v>
      </c>
    </row>
    <row r="181" spans="1:29" x14ac:dyDescent="0.2">
      <c r="A181" s="105" t="s">
        <v>520</v>
      </c>
      <c r="D181" s="103">
        <v>51616</v>
      </c>
      <c r="E181" s="130">
        <v>16</v>
      </c>
      <c r="F181" s="130">
        <v>2016</v>
      </c>
      <c r="G181" s="130">
        <v>2016</v>
      </c>
      <c r="H181" s="134">
        <v>42711</v>
      </c>
      <c r="I181" s="134">
        <v>42753</v>
      </c>
      <c r="J181" s="134">
        <v>42943</v>
      </c>
      <c r="K181" s="191" t="s">
        <v>576</v>
      </c>
      <c r="L181" s="191" t="s">
        <v>597</v>
      </c>
      <c r="M181" s="191" t="s">
        <v>352</v>
      </c>
      <c r="N181" s="191" t="s">
        <v>353</v>
      </c>
      <c r="O181" s="160">
        <v>1738000</v>
      </c>
      <c r="P181" s="162">
        <v>1772000</v>
      </c>
      <c r="Q181" s="161"/>
      <c r="R181" s="101" t="s">
        <v>9</v>
      </c>
      <c r="S181" s="101" t="s">
        <v>23</v>
      </c>
      <c r="T181" s="102" t="s">
        <v>23</v>
      </c>
      <c r="U181" s="101" t="s">
        <v>12</v>
      </c>
      <c r="V181" s="102" t="s">
        <v>263</v>
      </c>
      <c r="W181" s="7" t="s">
        <v>264</v>
      </c>
      <c r="X181" s="158">
        <v>46</v>
      </c>
      <c r="Y181" s="158">
        <v>46</v>
      </c>
      <c r="Z181" s="159">
        <v>1</v>
      </c>
      <c r="AA181" s="101" t="s">
        <v>24</v>
      </c>
      <c r="AB181" s="106" t="s">
        <v>28</v>
      </c>
    </row>
    <row r="182" spans="1:29" x14ac:dyDescent="0.2">
      <c r="A182" s="193" t="s">
        <v>119</v>
      </c>
      <c r="B182" s="51">
        <v>42978</v>
      </c>
      <c r="C182" s="51">
        <v>43347</v>
      </c>
      <c r="D182" s="103">
        <v>51617</v>
      </c>
      <c r="E182" s="130">
        <v>17</v>
      </c>
      <c r="F182" s="130">
        <v>2016</v>
      </c>
      <c r="G182" s="130">
        <v>2016</v>
      </c>
      <c r="H182" s="134">
        <v>42711</v>
      </c>
      <c r="I182" s="134">
        <v>42753</v>
      </c>
      <c r="J182" s="134">
        <v>42943</v>
      </c>
      <c r="K182" s="191" t="s">
        <v>577</v>
      </c>
      <c r="L182" s="191" t="s">
        <v>598</v>
      </c>
      <c r="M182" s="191" t="s">
        <v>6</v>
      </c>
      <c r="N182" s="191" t="s">
        <v>8</v>
      </c>
      <c r="O182" s="160">
        <v>1974000</v>
      </c>
      <c r="P182" s="162">
        <v>2010000</v>
      </c>
      <c r="Q182" s="161"/>
      <c r="R182" s="101" t="s">
        <v>9</v>
      </c>
      <c r="S182" s="101" t="s">
        <v>23</v>
      </c>
      <c r="T182" s="102" t="s">
        <v>23</v>
      </c>
      <c r="U182" s="101" t="s">
        <v>12</v>
      </c>
      <c r="V182" s="102" t="s">
        <v>263</v>
      </c>
      <c r="W182" s="7" t="s">
        <v>264</v>
      </c>
      <c r="X182" s="158">
        <v>64</v>
      </c>
      <c r="Y182" s="158">
        <v>64</v>
      </c>
      <c r="Z182" s="159">
        <v>1</v>
      </c>
      <c r="AA182" s="101" t="s">
        <v>24</v>
      </c>
      <c r="AB182" s="106" t="s">
        <v>28</v>
      </c>
    </row>
    <row r="183" spans="1:29" x14ac:dyDescent="0.2">
      <c r="A183" s="105" t="s">
        <v>520</v>
      </c>
      <c r="D183" s="103">
        <v>51618</v>
      </c>
      <c r="E183" s="130">
        <v>18</v>
      </c>
      <c r="F183" s="130">
        <v>2016</v>
      </c>
      <c r="G183" s="130">
        <v>2016</v>
      </c>
      <c r="H183" s="134">
        <v>42711</v>
      </c>
      <c r="I183" s="134">
        <v>42753</v>
      </c>
      <c r="J183" s="134">
        <v>42943</v>
      </c>
      <c r="K183" s="191" t="s">
        <v>578</v>
      </c>
      <c r="L183" s="191" t="s">
        <v>599</v>
      </c>
      <c r="M183" s="191" t="s">
        <v>211</v>
      </c>
      <c r="N183" s="191" t="s">
        <v>212</v>
      </c>
      <c r="O183" s="160">
        <v>885000</v>
      </c>
      <c r="P183" s="162">
        <v>900000</v>
      </c>
      <c r="Q183" s="161"/>
      <c r="R183" s="101" t="s">
        <v>9</v>
      </c>
      <c r="S183" s="101" t="s">
        <v>23</v>
      </c>
      <c r="T183" s="102" t="s">
        <v>23</v>
      </c>
      <c r="U183" s="101" t="s">
        <v>12</v>
      </c>
      <c r="V183" s="102" t="s">
        <v>263</v>
      </c>
      <c r="W183" s="7" t="s">
        <v>264</v>
      </c>
      <c r="X183" s="158">
        <v>40</v>
      </c>
      <c r="Y183" s="158">
        <v>40</v>
      </c>
      <c r="Z183" s="159">
        <v>1</v>
      </c>
      <c r="AA183" s="101" t="s">
        <v>24</v>
      </c>
      <c r="AB183" s="106" t="s">
        <v>28</v>
      </c>
    </row>
    <row r="184" spans="1:29" x14ac:dyDescent="0.2">
      <c r="A184" s="105" t="s">
        <v>520</v>
      </c>
      <c r="D184" s="103">
        <v>51619</v>
      </c>
      <c r="E184" s="130">
        <v>19</v>
      </c>
      <c r="F184" s="130">
        <v>2016</v>
      </c>
      <c r="G184" s="130">
        <v>2016</v>
      </c>
      <c r="H184" s="134">
        <v>42711</v>
      </c>
      <c r="I184" s="134">
        <v>42753</v>
      </c>
      <c r="J184" s="134">
        <v>42943</v>
      </c>
      <c r="K184" s="191" t="s">
        <v>579</v>
      </c>
      <c r="L184" s="191" t="s">
        <v>600</v>
      </c>
      <c r="M184" s="191" t="s">
        <v>601</v>
      </c>
      <c r="N184" s="191" t="s">
        <v>608</v>
      </c>
      <c r="O184" s="160">
        <v>1404000</v>
      </c>
      <c r="P184" s="162">
        <v>1458000</v>
      </c>
      <c r="Q184" s="161"/>
      <c r="R184" s="101" t="s">
        <v>9</v>
      </c>
      <c r="S184" s="101" t="s">
        <v>23</v>
      </c>
      <c r="T184" s="102" t="s">
        <v>23</v>
      </c>
      <c r="U184" s="101" t="s">
        <v>12</v>
      </c>
      <c r="V184" s="102" t="s">
        <v>263</v>
      </c>
      <c r="W184" s="7" t="s">
        <v>264</v>
      </c>
      <c r="X184" s="158">
        <v>40</v>
      </c>
      <c r="Y184" s="158">
        <v>40</v>
      </c>
      <c r="Z184" s="159">
        <v>1</v>
      </c>
      <c r="AA184" s="101" t="s">
        <v>24</v>
      </c>
      <c r="AB184" s="106" t="s">
        <v>28</v>
      </c>
    </row>
    <row r="185" spans="1:29" x14ac:dyDescent="0.2">
      <c r="A185" s="193" t="s">
        <v>120</v>
      </c>
      <c r="B185" s="84" t="s">
        <v>120</v>
      </c>
      <c r="C185" s="84" t="s">
        <v>120</v>
      </c>
      <c r="D185" s="192" t="s">
        <v>120</v>
      </c>
      <c r="E185" s="130">
        <v>20</v>
      </c>
      <c r="F185" s="130">
        <v>2016</v>
      </c>
      <c r="G185" s="130">
        <v>2016</v>
      </c>
      <c r="H185" s="134">
        <v>42706</v>
      </c>
      <c r="I185" s="134">
        <v>42753</v>
      </c>
      <c r="J185" s="175" t="s">
        <v>120</v>
      </c>
      <c r="K185" s="191" t="s">
        <v>580</v>
      </c>
      <c r="L185" s="191" t="s">
        <v>602</v>
      </c>
      <c r="M185" s="191" t="s">
        <v>311</v>
      </c>
      <c r="N185" s="191" t="s">
        <v>311</v>
      </c>
      <c r="O185" s="160"/>
      <c r="P185" s="162">
        <v>1077000</v>
      </c>
      <c r="Q185" s="161"/>
      <c r="R185" s="101" t="s">
        <v>9</v>
      </c>
      <c r="S185" s="101" t="s">
        <v>23</v>
      </c>
      <c r="T185" s="102" t="s">
        <v>23</v>
      </c>
      <c r="U185" s="101" t="s">
        <v>12</v>
      </c>
      <c r="V185" s="102" t="s">
        <v>263</v>
      </c>
      <c r="W185" s="7" t="s">
        <v>264</v>
      </c>
      <c r="X185" s="158">
        <v>28</v>
      </c>
      <c r="Y185" s="158">
        <v>28</v>
      </c>
      <c r="Z185" s="159">
        <v>1</v>
      </c>
      <c r="AA185" s="101" t="s">
        <v>24</v>
      </c>
      <c r="AB185" s="106" t="s">
        <v>28</v>
      </c>
    </row>
    <row r="186" spans="1:29" x14ac:dyDescent="0.2">
      <c r="A186" s="105" t="s">
        <v>520</v>
      </c>
      <c r="D186" s="103">
        <v>51621</v>
      </c>
      <c r="E186" s="130">
        <v>21</v>
      </c>
      <c r="F186" s="130">
        <v>2016</v>
      </c>
      <c r="G186" s="130">
        <v>2016</v>
      </c>
      <c r="H186" s="134">
        <v>42711</v>
      </c>
      <c r="I186" s="134">
        <v>42753</v>
      </c>
      <c r="J186" s="134">
        <v>42943</v>
      </c>
      <c r="K186" s="191" t="s">
        <v>581</v>
      </c>
      <c r="L186" s="191" t="s">
        <v>603</v>
      </c>
      <c r="M186" s="191" t="s">
        <v>604</v>
      </c>
      <c r="N186" s="191" t="s">
        <v>608</v>
      </c>
      <c r="O186" s="160">
        <v>1457000</v>
      </c>
      <c r="P186" s="162">
        <v>1481000</v>
      </c>
      <c r="Q186" s="161"/>
      <c r="R186" s="101" t="s">
        <v>9</v>
      </c>
      <c r="S186" s="101" t="s">
        <v>23</v>
      </c>
      <c r="T186" s="102" t="s">
        <v>23</v>
      </c>
      <c r="U186" s="101" t="s">
        <v>12</v>
      </c>
      <c r="V186" s="102" t="s">
        <v>263</v>
      </c>
      <c r="W186" s="7" t="s">
        <v>264</v>
      </c>
      <c r="X186" s="158">
        <v>40</v>
      </c>
      <c r="Y186" s="158">
        <v>40</v>
      </c>
      <c r="Z186" s="159">
        <v>1</v>
      </c>
      <c r="AA186" s="101" t="s">
        <v>24</v>
      </c>
      <c r="AB186" s="106" t="s">
        <v>28</v>
      </c>
    </row>
    <row r="187" spans="1:29" x14ac:dyDescent="0.2">
      <c r="A187" s="193" t="s">
        <v>119</v>
      </c>
      <c r="B187" s="51">
        <v>43008</v>
      </c>
      <c r="C187" s="51">
        <v>43347</v>
      </c>
      <c r="D187" s="103">
        <v>51622</v>
      </c>
      <c r="E187" s="130">
        <v>22</v>
      </c>
      <c r="F187" s="130">
        <v>2016</v>
      </c>
      <c r="G187" s="130">
        <v>2016</v>
      </c>
      <c r="H187" s="134">
        <v>42711</v>
      </c>
      <c r="I187" s="134">
        <v>42753</v>
      </c>
      <c r="J187" s="134">
        <v>42943</v>
      </c>
      <c r="K187" s="191" t="s">
        <v>582</v>
      </c>
      <c r="L187" s="191" t="s">
        <v>605</v>
      </c>
      <c r="M187" s="191" t="s">
        <v>200</v>
      </c>
      <c r="N187" s="191" t="s">
        <v>201</v>
      </c>
      <c r="O187" s="160">
        <v>1439000</v>
      </c>
      <c r="P187" s="162">
        <v>1554000</v>
      </c>
      <c r="Q187" s="161"/>
      <c r="R187" s="101" t="s">
        <v>9</v>
      </c>
      <c r="S187" s="101" t="s">
        <v>23</v>
      </c>
      <c r="T187" s="102" t="s">
        <v>23</v>
      </c>
      <c r="U187" s="101" t="s">
        <v>12</v>
      </c>
      <c r="V187" s="102" t="s">
        <v>263</v>
      </c>
      <c r="W187" s="7" t="s">
        <v>264</v>
      </c>
      <c r="X187" s="158">
        <v>48</v>
      </c>
      <c r="Y187" s="158">
        <v>48</v>
      </c>
      <c r="Z187" s="159">
        <v>1</v>
      </c>
      <c r="AA187" s="101" t="s">
        <v>24</v>
      </c>
      <c r="AB187" s="106" t="s">
        <v>28</v>
      </c>
    </row>
    <row r="188" spans="1:29" x14ac:dyDescent="0.2">
      <c r="A188" s="113" t="s">
        <v>520</v>
      </c>
      <c r="B188" s="198"/>
      <c r="C188" s="198"/>
      <c r="D188" s="184">
        <v>51623</v>
      </c>
      <c r="E188" s="131">
        <v>23</v>
      </c>
      <c r="F188" s="131">
        <v>2016</v>
      </c>
      <c r="G188" s="131">
        <v>2016</v>
      </c>
      <c r="H188" s="135">
        <v>42711</v>
      </c>
      <c r="I188" s="135">
        <v>42753</v>
      </c>
      <c r="J188" s="135">
        <v>42943</v>
      </c>
      <c r="K188" s="199" t="s">
        <v>583</v>
      </c>
      <c r="L188" s="199" t="s">
        <v>606</v>
      </c>
      <c r="M188" s="199" t="s">
        <v>488</v>
      </c>
      <c r="N188" s="199" t="s">
        <v>184</v>
      </c>
      <c r="O188" s="142">
        <v>1418000</v>
      </c>
      <c r="P188" s="185">
        <v>1447000</v>
      </c>
      <c r="Q188" s="142"/>
      <c r="R188" s="111" t="s">
        <v>9</v>
      </c>
      <c r="S188" s="111" t="s">
        <v>23</v>
      </c>
      <c r="T188" s="112" t="s">
        <v>23</v>
      </c>
      <c r="U188" s="111" t="s">
        <v>12</v>
      </c>
      <c r="V188" s="112" t="s">
        <v>263</v>
      </c>
      <c r="W188" s="41" t="s">
        <v>264</v>
      </c>
      <c r="X188" s="145">
        <v>40</v>
      </c>
      <c r="Y188" s="145">
        <v>40</v>
      </c>
      <c r="Z188" s="121">
        <v>1</v>
      </c>
      <c r="AA188" s="111" t="s">
        <v>24</v>
      </c>
      <c r="AB188" s="138" t="s">
        <v>28</v>
      </c>
    </row>
    <row r="189" spans="1:29" x14ac:dyDescent="0.2">
      <c r="A189" s="193" t="s">
        <v>120</v>
      </c>
      <c r="B189" s="84" t="s">
        <v>120</v>
      </c>
      <c r="C189" s="84" t="s">
        <v>120</v>
      </c>
      <c r="D189" s="192" t="s">
        <v>120</v>
      </c>
      <c r="E189" s="58">
        <v>1</v>
      </c>
      <c r="F189" s="31">
        <v>2017</v>
      </c>
      <c r="G189" s="31">
        <v>2017</v>
      </c>
      <c r="H189" s="134">
        <v>42956</v>
      </c>
      <c r="I189" s="134">
        <v>43054</v>
      </c>
      <c r="J189" s="175" t="s">
        <v>120</v>
      </c>
      <c r="K189" s="191" t="s">
        <v>609</v>
      </c>
      <c r="L189" s="191" t="s">
        <v>610</v>
      </c>
      <c r="M189" s="191" t="s">
        <v>6</v>
      </c>
      <c r="N189" s="191" t="s">
        <v>8</v>
      </c>
      <c r="O189" s="160"/>
      <c r="P189" s="194">
        <v>7000000</v>
      </c>
      <c r="Q189" s="161"/>
      <c r="R189" s="101" t="s">
        <v>9</v>
      </c>
      <c r="S189" s="101" t="s">
        <v>23</v>
      </c>
      <c r="T189" s="102" t="s">
        <v>23</v>
      </c>
      <c r="U189" s="101" t="s">
        <v>124</v>
      </c>
      <c r="V189" s="191" t="s">
        <v>611</v>
      </c>
      <c r="W189" s="7" t="s">
        <v>616</v>
      </c>
      <c r="X189" s="158">
        <v>87</v>
      </c>
      <c r="Y189" s="158">
        <v>87</v>
      </c>
      <c r="Z189" s="159">
        <v>1</v>
      </c>
      <c r="AA189" s="101" t="s">
        <v>24</v>
      </c>
      <c r="AB189" s="106" t="s">
        <v>28</v>
      </c>
    </row>
    <row r="190" spans="1:29" x14ac:dyDescent="0.2">
      <c r="A190" s="113" t="s">
        <v>520</v>
      </c>
      <c r="B190" s="198"/>
      <c r="C190" s="198"/>
      <c r="D190" s="184">
        <v>51702</v>
      </c>
      <c r="E190" s="48">
        <v>2</v>
      </c>
      <c r="F190" s="67">
        <v>2017</v>
      </c>
      <c r="G190" s="67">
        <v>2017</v>
      </c>
      <c r="H190" s="135">
        <v>43011</v>
      </c>
      <c r="I190" s="135">
        <v>43054</v>
      </c>
      <c r="J190" s="201"/>
      <c r="K190" s="199" t="s">
        <v>612</v>
      </c>
      <c r="L190" s="199" t="s">
        <v>613</v>
      </c>
      <c r="M190" s="199" t="s">
        <v>43</v>
      </c>
      <c r="N190" s="199" t="s">
        <v>43</v>
      </c>
      <c r="O190" s="142"/>
      <c r="P190" s="202">
        <v>8600000</v>
      </c>
      <c r="Q190" s="142"/>
      <c r="R190" s="111" t="s">
        <v>9</v>
      </c>
      <c r="S190" s="111" t="s">
        <v>23</v>
      </c>
      <c r="T190" s="112" t="s">
        <v>23</v>
      </c>
      <c r="U190" s="111" t="s">
        <v>124</v>
      </c>
      <c r="V190" s="199" t="s">
        <v>614</v>
      </c>
      <c r="W190" s="41" t="s">
        <v>615</v>
      </c>
      <c r="X190" s="145">
        <v>90</v>
      </c>
      <c r="Y190" s="145">
        <v>81</v>
      </c>
      <c r="Z190" s="121">
        <v>1</v>
      </c>
      <c r="AA190" s="111" t="s">
        <v>617</v>
      </c>
      <c r="AB190" s="138" t="s">
        <v>28</v>
      </c>
    </row>
    <row r="191" spans="1:29" x14ac:dyDescent="0.2">
      <c r="A191" s="105" t="s">
        <v>520</v>
      </c>
      <c r="D191" s="103">
        <v>51801</v>
      </c>
      <c r="E191" s="130">
        <v>1</v>
      </c>
      <c r="F191" s="130">
        <v>2018</v>
      </c>
      <c r="G191" s="130">
        <v>2018</v>
      </c>
      <c r="H191" s="134">
        <v>43179</v>
      </c>
      <c r="I191" s="134">
        <v>43236</v>
      </c>
      <c r="J191" s="190"/>
      <c r="K191" s="191" t="s">
        <v>623</v>
      </c>
      <c r="L191" s="191" t="s">
        <v>624</v>
      </c>
      <c r="M191" s="191" t="s">
        <v>6</v>
      </c>
      <c r="N191" s="191" t="s">
        <v>8</v>
      </c>
      <c r="O191" s="160"/>
      <c r="P191" s="194">
        <v>21000000</v>
      </c>
      <c r="Q191" s="161"/>
      <c r="R191" s="101" t="s">
        <v>9</v>
      </c>
      <c r="S191" s="101" t="s">
        <v>23</v>
      </c>
      <c r="T191" s="102" t="s">
        <v>23</v>
      </c>
      <c r="U191" s="101" t="s">
        <v>124</v>
      </c>
      <c r="V191" s="191" t="s">
        <v>443</v>
      </c>
      <c r="W191" s="7" t="s">
        <v>444</v>
      </c>
      <c r="X191" s="158">
        <v>288</v>
      </c>
      <c r="Y191" s="158">
        <v>288</v>
      </c>
      <c r="Z191" s="159">
        <v>1</v>
      </c>
      <c r="AA191" s="101" t="s">
        <v>24</v>
      </c>
      <c r="AB191" s="106" t="s">
        <v>28</v>
      </c>
    </row>
    <row r="192" spans="1:29" x14ac:dyDescent="0.2">
      <c r="A192" s="105" t="s">
        <v>520</v>
      </c>
      <c r="B192" s="72"/>
      <c r="C192" s="72"/>
      <c r="D192" s="103">
        <v>51802</v>
      </c>
      <c r="E192" s="130">
        <v>2</v>
      </c>
      <c r="F192" s="130">
        <v>2018</v>
      </c>
      <c r="G192" s="130">
        <v>2018</v>
      </c>
      <c r="H192" s="134">
        <v>43350</v>
      </c>
      <c r="I192" s="134"/>
      <c r="J192" s="190"/>
      <c r="K192" s="191" t="s">
        <v>612</v>
      </c>
      <c r="L192" s="191" t="s">
        <v>613</v>
      </c>
      <c r="M192" s="191" t="s">
        <v>43</v>
      </c>
      <c r="N192" s="191" t="s">
        <v>43</v>
      </c>
      <c r="O192" s="160"/>
      <c r="P192" s="194">
        <v>8600000</v>
      </c>
      <c r="Q192" s="160"/>
      <c r="R192" s="101" t="s">
        <v>9</v>
      </c>
      <c r="S192" s="101" t="s">
        <v>23</v>
      </c>
      <c r="T192" s="102" t="s">
        <v>23</v>
      </c>
      <c r="U192" s="101" t="s">
        <v>124</v>
      </c>
      <c r="V192" s="191" t="s">
        <v>614</v>
      </c>
      <c r="W192" s="7" t="s">
        <v>615</v>
      </c>
      <c r="X192" s="158">
        <v>90</v>
      </c>
      <c r="Y192" s="158">
        <v>81</v>
      </c>
      <c r="Z192" s="203">
        <v>1</v>
      </c>
      <c r="AA192" s="101" t="s">
        <v>24</v>
      </c>
      <c r="AB192" s="106" t="s">
        <v>28</v>
      </c>
      <c r="AC192" s="73"/>
    </row>
    <row r="193" spans="1:29" x14ac:dyDescent="0.2">
      <c r="A193" s="73"/>
      <c r="B193" s="72"/>
      <c r="C193" s="72"/>
      <c r="D193" s="204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</row>
  </sheetData>
  <mergeCells count="1">
    <mergeCell ref="F5:K5"/>
  </mergeCells>
  <phoneticPr fontId="0" type="noConversion"/>
  <pageMargins left="0.25" right="0.25" top="0.28000000000000003" bottom="0.48" header="0.2" footer="0.22"/>
  <pageSetup paperSize="5" scale="52" fitToHeight="2" orientation="landscape" r:id="rId1"/>
  <headerFooter alignWithMargins="0">
    <oddFooter>&amp;L&amp;F   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SC State Housing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Moorh</dc:creator>
  <cp:lastModifiedBy>Harmon, Amy 6-8713</cp:lastModifiedBy>
  <cp:lastPrinted>2011-01-25T16:08:58Z</cp:lastPrinted>
  <dcterms:created xsi:type="dcterms:W3CDTF">2001-02-27T21:45:42Z</dcterms:created>
  <dcterms:modified xsi:type="dcterms:W3CDTF">2018-10-01T18:37:17Z</dcterms:modified>
</cp:coreProperties>
</file>