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7C" lockStructure="1"/>
  <bookViews>
    <workbookView xWindow="-30" yWindow="15" windowWidth="24030" windowHeight="4275"/>
  </bookViews>
  <sheets>
    <sheet name="Budgets" sheetId="3" r:id="rId1"/>
    <sheet name="Budget Data" sheetId="11" r:id="rId2"/>
    <sheet name="Draw Form" sheetId="12" r:id="rId3"/>
    <sheet name="Draw Summary" sheetId="1" r:id="rId4"/>
    <sheet name="Draw Data" sheetId="6" r:id="rId5"/>
    <sheet name="Invoice Check" sheetId="17" r:id="rId6"/>
    <sheet name="Tables" sheetId="8" state="hidden" r:id="rId7"/>
    <sheet name="Blank Sheet" sheetId="15" r:id="rId8"/>
  </sheets>
  <definedNames>
    <definedName name="_xlnm._FilterDatabase" localSheetId="1" hidden="1">'Budget Data'!$A$1:$H$449</definedName>
    <definedName name="_xlnm._FilterDatabase" localSheetId="4" hidden="1">'Draw Data'!$A$1:$H$341</definedName>
    <definedName name="CONSTRUCTION">Tables!$C$2:$C$7</definedName>
    <definedName name="DEVELOPMENT_RESERVES">Tables!$H$2:$H$6</definedName>
    <definedName name="FINANCING_FEES_AND_EXPENSES">Tables!$F$2:$F$4</definedName>
    <definedName name="INTERIM_COSTS">Tables!$E$2:$E$6</definedName>
    <definedName name="_xlnm.Print_Area" localSheetId="0">Budgets!$A$1:$N$55</definedName>
    <definedName name="_xlnm.Print_Area" localSheetId="2">'Draw Form'!$A$1:$I$40</definedName>
    <definedName name="_xlnm.Print_Area" localSheetId="3">'Draw Summary'!$A$1:$M$50</definedName>
    <definedName name="PROFESSIONAL_FEES">Tables!$D$2:$D$8</definedName>
    <definedName name="PROPERTY_ACQUISITION">Tables!$A$2</definedName>
    <definedName name="Sections">Tables!$A$1:$H$1</definedName>
    <definedName name="SITE_IMPROVEMENTS">Tables!$B$2:$B$4</definedName>
    <definedName name="SOFT_COSTS">Tables!$G$2:$G$8</definedName>
  </definedNames>
  <calcPr calcId="145621"/>
</workbook>
</file>

<file path=xl/calcChain.xml><?xml version="1.0" encoding="utf-8"?>
<calcChain xmlns="http://schemas.openxmlformats.org/spreadsheetml/2006/main">
  <c r="D1" i="1" l="1"/>
  <c r="F1" i="12"/>
  <c r="H48" i="17" l="1"/>
  <c r="G48" i="17"/>
  <c r="F48" i="17"/>
  <c r="D48" i="17"/>
  <c r="E48" i="17" s="1"/>
  <c r="H47" i="17"/>
  <c r="G47" i="17"/>
  <c r="F47" i="17"/>
  <c r="D47" i="17"/>
  <c r="E47" i="17" s="1"/>
  <c r="H46" i="17"/>
  <c r="G46" i="17"/>
  <c r="F46" i="17"/>
  <c r="D46" i="17"/>
  <c r="E46" i="17" s="1"/>
  <c r="H45" i="17"/>
  <c r="G45" i="17"/>
  <c r="F45" i="17"/>
  <c r="D45" i="17"/>
  <c r="E45" i="17" s="1"/>
  <c r="H44" i="17"/>
  <c r="G44" i="17"/>
  <c r="F44" i="17"/>
  <c r="D44" i="17"/>
  <c r="E44" i="17" s="1"/>
  <c r="H43" i="17"/>
  <c r="G43" i="17"/>
  <c r="F43" i="17"/>
  <c r="D43" i="17"/>
  <c r="E43" i="17" s="1"/>
  <c r="H42" i="17"/>
  <c r="G42" i="17"/>
  <c r="F42" i="17"/>
  <c r="D42" i="17"/>
  <c r="E42" i="17" s="1"/>
  <c r="H41" i="17"/>
  <c r="G41" i="17"/>
  <c r="F41" i="17"/>
  <c r="D41" i="17"/>
  <c r="E41" i="17" s="1"/>
  <c r="H40" i="17"/>
  <c r="G40" i="17"/>
  <c r="F40" i="17"/>
  <c r="D40" i="17"/>
  <c r="E40" i="17" s="1"/>
  <c r="H39" i="17"/>
  <c r="G39" i="17"/>
  <c r="F39" i="17"/>
  <c r="D39" i="17"/>
  <c r="E39" i="17" s="1"/>
  <c r="H38" i="17"/>
  <c r="G38" i="17"/>
  <c r="F38" i="17"/>
  <c r="D38" i="17"/>
  <c r="E38" i="17" s="1"/>
  <c r="H37" i="17"/>
  <c r="G37" i="17"/>
  <c r="F37" i="17"/>
  <c r="D37" i="17"/>
  <c r="E37" i="17" s="1"/>
  <c r="H36" i="17"/>
  <c r="G36" i="17"/>
  <c r="F36" i="17"/>
  <c r="D36" i="17"/>
  <c r="E36" i="17" s="1"/>
  <c r="H35" i="17"/>
  <c r="G35" i="17"/>
  <c r="F35" i="17"/>
  <c r="D35" i="17"/>
  <c r="E35" i="17" s="1"/>
  <c r="H34" i="17"/>
  <c r="G34" i="17"/>
  <c r="F34" i="17"/>
  <c r="D34" i="17"/>
  <c r="E34" i="17" s="1"/>
  <c r="H33" i="17"/>
  <c r="G33" i="17"/>
  <c r="F33" i="17"/>
  <c r="E33" i="17"/>
  <c r="D33" i="17"/>
  <c r="H32" i="17"/>
  <c r="G32" i="17"/>
  <c r="F32" i="17"/>
  <c r="D32" i="17"/>
  <c r="E32" i="17" s="1"/>
  <c r="H31" i="17"/>
  <c r="G31" i="17"/>
  <c r="F31" i="17"/>
  <c r="D31" i="17"/>
  <c r="E31" i="17" s="1"/>
  <c r="H30" i="17"/>
  <c r="G30" i="17"/>
  <c r="F30" i="17"/>
  <c r="D30" i="17"/>
  <c r="E30" i="17" s="1"/>
  <c r="H29" i="17"/>
  <c r="G29" i="17"/>
  <c r="F29" i="17"/>
  <c r="D29" i="17"/>
  <c r="E29" i="17" s="1"/>
  <c r="H28" i="17"/>
  <c r="G28" i="17"/>
  <c r="F28" i="17"/>
  <c r="D28" i="17"/>
  <c r="E28" i="17" s="1"/>
  <c r="H27" i="17"/>
  <c r="G27" i="17"/>
  <c r="F27" i="17"/>
  <c r="D27" i="17"/>
  <c r="E27" i="17" s="1"/>
  <c r="H26" i="17"/>
  <c r="G26" i="17"/>
  <c r="F26" i="17"/>
  <c r="D26" i="17"/>
  <c r="E26" i="17" s="1"/>
  <c r="H25" i="17"/>
  <c r="G25" i="17"/>
  <c r="F25" i="17"/>
  <c r="D25" i="17"/>
  <c r="E25" i="17" s="1"/>
  <c r="H24" i="17"/>
  <c r="G24" i="17"/>
  <c r="F24" i="17"/>
  <c r="D24" i="17"/>
  <c r="E24" i="17" s="1"/>
  <c r="H23" i="17"/>
  <c r="G23" i="17"/>
  <c r="F23" i="17"/>
  <c r="D23" i="17"/>
  <c r="E23" i="17" s="1"/>
  <c r="H22" i="17"/>
  <c r="G22" i="17"/>
  <c r="F22" i="17"/>
  <c r="D22" i="17"/>
  <c r="E22" i="17" s="1"/>
  <c r="H21" i="17"/>
  <c r="G21" i="17"/>
  <c r="F21" i="17"/>
  <c r="D21" i="17"/>
  <c r="E21" i="17" s="1"/>
  <c r="H20" i="17"/>
  <c r="G20" i="17"/>
  <c r="F20" i="17"/>
  <c r="D20" i="17"/>
  <c r="E20" i="17" s="1"/>
  <c r="H19" i="17"/>
  <c r="G19" i="17"/>
  <c r="F19" i="17"/>
  <c r="D19" i="17"/>
  <c r="E19" i="17" s="1"/>
  <c r="H18" i="17"/>
  <c r="G18" i="17"/>
  <c r="F18" i="17"/>
  <c r="D18" i="17"/>
  <c r="E18" i="17" s="1"/>
  <c r="H17" i="17"/>
  <c r="G17" i="17"/>
  <c r="F17" i="17"/>
  <c r="E17" i="17"/>
  <c r="D17" i="17"/>
  <c r="H16" i="17"/>
  <c r="G16" i="17"/>
  <c r="F16" i="17"/>
  <c r="D16" i="17"/>
  <c r="E16" i="17" s="1"/>
  <c r="H15" i="17"/>
  <c r="G15" i="17"/>
  <c r="F15" i="17"/>
  <c r="D15" i="17"/>
  <c r="E15" i="17" s="1"/>
  <c r="H14" i="17"/>
  <c r="G14" i="17"/>
  <c r="F14" i="17"/>
  <c r="D14" i="17"/>
  <c r="E14" i="17" s="1"/>
  <c r="H13" i="17"/>
  <c r="G13" i="17"/>
  <c r="F13" i="17"/>
  <c r="D13" i="17"/>
  <c r="E13" i="17" s="1"/>
  <c r="H12" i="17"/>
  <c r="G12" i="17"/>
  <c r="F12" i="17"/>
  <c r="D12" i="17"/>
  <c r="E12" i="17" s="1"/>
  <c r="H11" i="17"/>
  <c r="G11" i="17"/>
  <c r="F11" i="17"/>
  <c r="D11" i="17"/>
  <c r="E11" i="17" s="1"/>
  <c r="H10" i="17"/>
  <c r="G10" i="17"/>
  <c r="F10" i="17"/>
  <c r="D10" i="17"/>
  <c r="E10" i="17" s="1"/>
  <c r="H9" i="17"/>
  <c r="G9" i="17"/>
  <c r="F9" i="17"/>
  <c r="D9" i="17"/>
  <c r="E9" i="17" s="1"/>
  <c r="H448" i="11"/>
  <c r="G448" i="11"/>
  <c r="H447" i="11"/>
  <c r="G447" i="11"/>
  <c r="H446" i="11"/>
  <c r="G446" i="11"/>
  <c r="H445" i="11"/>
  <c r="G445" i="11"/>
  <c r="H444" i="11"/>
  <c r="G444" i="11"/>
  <c r="H443" i="11"/>
  <c r="G443" i="11"/>
  <c r="H442" i="11"/>
  <c r="G442" i="11"/>
  <c r="H441" i="11"/>
  <c r="G441" i="11"/>
  <c r="H440" i="11"/>
  <c r="G440" i="11"/>
  <c r="H439" i="11"/>
  <c r="G439" i="11"/>
  <c r="H438" i="11"/>
  <c r="G438" i="11"/>
  <c r="H437" i="11"/>
  <c r="G437" i="11"/>
  <c r="H436" i="11"/>
  <c r="G436" i="11"/>
  <c r="H435" i="11"/>
  <c r="G435" i="11"/>
  <c r="H434" i="11"/>
  <c r="G434" i="11"/>
  <c r="H433" i="11"/>
  <c r="G433" i="11"/>
  <c r="H432" i="11"/>
  <c r="G432" i="11"/>
  <c r="H431" i="11"/>
  <c r="G431" i="11"/>
  <c r="H430" i="11"/>
  <c r="G430" i="11"/>
  <c r="H429" i="11"/>
  <c r="G429" i="11"/>
  <c r="H428" i="11"/>
  <c r="G428" i="11"/>
  <c r="H427" i="11"/>
  <c r="G427" i="11"/>
  <c r="H426" i="11"/>
  <c r="G426" i="11"/>
  <c r="H425" i="11"/>
  <c r="G425" i="11"/>
  <c r="H424" i="11"/>
  <c r="G424" i="11"/>
  <c r="H423" i="11"/>
  <c r="G423" i="11"/>
  <c r="H422" i="11"/>
  <c r="G422" i="11"/>
  <c r="H421" i="11"/>
  <c r="G421" i="11"/>
  <c r="H420" i="11"/>
  <c r="G420" i="11"/>
  <c r="H419" i="11"/>
  <c r="G419" i="11"/>
  <c r="H418" i="11"/>
  <c r="G418" i="11"/>
  <c r="H417" i="11"/>
  <c r="G417" i="11"/>
  <c r="H416" i="11"/>
  <c r="G416" i="11"/>
  <c r="H415" i="11"/>
  <c r="G415" i="11"/>
  <c r="H414" i="11"/>
  <c r="G414" i="11"/>
  <c r="H413" i="11"/>
  <c r="G413" i="11"/>
  <c r="H412" i="11"/>
  <c r="G412" i="11"/>
  <c r="H411" i="11"/>
  <c r="G411" i="11"/>
  <c r="H410" i="11"/>
  <c r="G410" i="11"/>
  <c r="H409" i="11"/>
  <c r="G409" i="11"/>
  <c r="H408" i="11"/>
  <c r="G408" i="11"/>
  <c r="H407" i="11"/>
  <c r="G407" i="11"/>
  <c r="H406" i="11"/>
  <c r="G406" i="11"/>
  <c r="H405" i="11"/>
  <c r="G405" i="11"/>
  <c r="H404" i="11"/>
  <c r="G404" i="11"/>
  <c r="H403" i="11"/>
  <c r="G403" i="11"/>
  <c r="H402" i="11"/>
  <c r="G402" i="11"/>
  <c r="H401" i="11"/>
  <c r="G401" i="11"/>
  <c r="H400" i="11"/>
  <c r="G400" i="11"/>
  <c r="H399" i="11"/>
  <c r="G399" i="11"/>
  <c r="H398" i="11"/>
  <c r="G398" i="11"/>
  <c r="H397" i="11"/>
  <c r="G397" i="11"/>
  <c r="H396" i="11"/>
  <c r="G396" i="11"/>
  <c r="H395" i="11"/>
  <c r="G395" i="11"/>
  <c r="H394" i="11"/>
  <c r="G394" i="11"/>
  <c r="H393" i="11"/>
  <c r="G393" i="11"/>
  <c r="H392" i="11"/>
  <c r="G392" i="11"/>
  <c r="H391" i="11"/>
  <c r="G391" i="11"/>
  <c r="H390" i="11"/>
  <c r="G390" i="11"/>
  <c r="H389" i="11"/>
  <c r="G389" i="11"/>
  <c r="H388" i="11"/>
  <c r="G388" i="11"/>
  <c r="H387" i="11"/>
  <c r="G387" i="11"/>
  <c r="H386" i="11"/>
  <c r="G386" i="11"/>
  <c r="H385" i="11"/>
  <c r="G385" i="11"/>
  <c r="H384" i="11"/>
  <c r="G384" i="11"/>
  <c r="H383" i="11"/>
  <c r="G383" i="11"/>
  <c r="H382" i="11"/>
  <c r="G382" i="11"/>
  <c r="H381" i="11"/>
  <c r="G381" i="11"/>
  <c r="H380" i="11"/>
  <c r="G380" i="11"/>
  <c r="H379" i="11"/>
  <c r="G379" i="11"/>
  <c r="H378" i="11"/>
  <c r="G378" i="11"/>
  <c r="H377" i="11"/>
  <c r="G377" i="11"/>
  <c r="H376" i="11"/>
  <c r="G376" i="11"/>
  <c r="H375" i="11"/>
  <c r="G375" i="11"/>
  <c r="H374" i="11"/>
  <c r="G374" i="11"/>
  <c r="H373" i="11"/>
  <c r="G373" i="11"/>
  <c r="H372" i="11"/>
  <c r="G372" i="11"/>
  <c r="H371" i="11"/>
  <c r="G371" i="11"/>
  <c r="H370" i="11"/>
  <c r="G370" i="11"/>
  <c r="H369" i="11"/>
  <c r="G369" i="11"/>
  <c r="H368" i="11"/>
  <c r="G368" i="11"/>
  <c r="H367" i="11"/>
  <c r="G367" i="11"/>
  <c r="H366" i="11"/>
  <c r="G366" i="11"/>
  <c r="H365" i="11"/>
  <c r="G365" i="11"/>
  <c r="H364" i="11"/>
  <c r="G364" i="11"/>
  <c r="H363" i="11"/>
  <c r="G363" i="11"/>
  <c r="H362" i="11"/>
  <c r="G362" i="11"/>
  <c r="H361" i="11"/>
  <c r="G361" i="11"/>
  <c r="H360" i="11"/>
  <c r="G360" i="11"/>
  <c r="H359" i="11"/>
  <c r="G359" i="11"/>
  <c r="H358" i="11"/>
  <c r="G358" i="11"/>
  <c r="H357" i="11"/>
  <c r="G357" i="11"/>
  <c r="H356" i="11"/>
  <c r="G356" i="11"/>
  <c r="H355" i="11"/>
  <c r="G355" i="11"/>
  <c r="H354" i="11"/>
  <c r="G354" i="11"/>
  <c r="H353" i="11"/>
  <c r="G353" i="11"/>
  <c r="H352" i="11"/>
  <c r="G352" i="11"/>
  <c r="H351" i="11"/>
  <c r="G351" i="11"/>
  <c r="H350" i="11"/>
  <c r="G350" i="11"/>
  <c r="H349" i="11"/>
  <c r="G349" i="11"/>
  <c r="H348" i="11"/>
  <c r="G348" i="11"/>
  <c r="H347" i="11"/>
  <c r="G347" i="11"/>
  <c r="H346" i="11"/>
  <c r="G346" i="11"/>
  <c r="H345" i="11"/>
  <c r="G345" i="11"/>
  <c r="H344" i="11"/>
  <c r="G344" i="11"/>
  <c r="H343" i="11"/>
  <c r="G343" i="11"/>
  <c r="H342" i="11"/>
  <c r="G342" i="11"/>
  <c r="H341" i="11"/>
  <c r="G341" i="11"/>
  <c r="H340" i="11"/>
  <c r="G340" i="11"/>
  <c r="H339" i="11"/>
  <c r="G339" i="11"/>
  <c r="H338" i="11"/>
  <c r="G338" i="11"/>
  <c r="H337" i="11"/>
  <c r="G337" i="11"/>
  <c r="H336" i="11"/>
  <c r="G336" i="11"/>
  <c r="H335" i="11"/>
  <c r="G335" i="11"/>
  <c r="H334" i="11"/>
  <c r="G334" i="11"/>
  <c r="H333" i="11"/>
  <c r="G333" i="11"/>
  <c r="H332" i="11"/>
  <c r="G332" i="11"/>
  <c r="H331" i="11"/>
  <c r="G331" i="11"/>
  <c r="H330" i="11"/>
  <c r="G330" i="11"/>
  <c r="H329" i="11"/>
  <c r="G329" i="11"/>
  <c r="H328" i="11"/>
  <c r="G328" i="11"/>
  <c r="H327" i="11"/>
  <c r="G327" i="11"/>
  <c r="H326" i="11"/>
  <c r="G326" i="11"/>
  <c r="H325" i="11"/>
  <c r="G325" i="11"/>
  <c r="H324" i="11"/>
  <c r="G324" i="11"/>
  <c r="H323" i="11"/>
  <c r="G323" i="11"/>
  <c r="H322" i="11"/>
  <c r="G322" i="11"/>
  <c r="H321" i="11"/>
  <c r="G321" i="11"/>
  <c r="H320" i="11"/>
  <c r="G320" i="11"/>
  <c r="H319" i="11"/>
  <c r="G319" i="11"/>
  <c r="H318" i="11"/>
  <c r="G318" i="11"/>
  <c r="H317" i="11"/>
  <c r="G317" i="11"/>
  <c r="H316" i="11"/>
  <c r="G316" i="11"/>
  <c r="H315" i="11"/>
  <c r="G315" i="11"/>
  <c r="H314" i="11"/>
  <c r="G314" i="11"/>
  <c r="H313" i="11"/>
  <c r="G313" i="11"/>
  <c r="H312" i="11"/>
  <c r="G312" i="11"/>
  <c r="H311" i="11"/>
  <c r="G311" i="11"/>
  <c r="H310" i="11"/>
  <c r="G310" i="11"/>
  <c r="H309" i="11"/>
  <c r="G309" i="11"/>
  <c r="H308" i="11"/>
  <c r="G308" i="11"/>
  <c r="H307" i="11"/>
  <c r="G307" i="11"/>
  <c r="H306" i="11"/>
  <c r="G306" i="11"/>
  <c r="H305" i="11"/>
  <c r="G305" i="11"/>
  <c r="H304" i="11"/>
  <c r="G304" i="11"/>
  <c r="H303" i="11"/>
  <c r="G303" i="11"/>
  <c r="H302" i="11"/>
  <c r="G302" i="11"/>
  <c r="H301" i="11"/>
  <c r="G301" i="11"/>
  <c r="H300" i="11"/>
  <c r="G300" i="11"/>
  <c r="H299" i="11"/>
  <c r="G299" i="11"/>
  <c r="H298" i="11"/>
  <c r="G298" i="11"/>
  <c r="H297" i="11"/>
  <c r="G297" i="11"/>
  <c r="H296" i="11"/>
  <c r="G296" i="11"/>
  <c r="H295" i="11"/>
  <c r="G295" i="11"/>
  <c r="H294" i="11"/>
  <c r="G294" i="11"/>
  <c r="H293" i="11"/>
  <c r="G293" i="11"/>
  <c r="H292" i="11"/>
  <c r="G292" i="11"/>
  <c r="H291" i="11"/>
  <c r="G291" i="11"/>
  <c r="H290" i="11"/>
  <c r="G290" i="11"/>
  <c r="H289" i="11"/>
  <c r="G289" i="11"/>
  <c r="H288" i="11"/>
  <c r="G288" i="11"/>
  <c r="H287" i="11"/>
  <c r="G287" i="11"/>
  <c r="H286" i="11"/>
  <c r="G286" i="11"/>
  <c r="H285" i="11"/>
  <c r="G285" i="11"/>
  <c r="H284" i="11"/>
  <c r="G284" i="11"/>
  <c r="H283" i="11"/>
  <c r="G283" i="11"/>
  <c r="H282" i="11"/>
  <c r="G282" i="11"/>
  <c r="H281" i="11"/>
  <c r="G281" i="11"/>
  <c r="H280" i="11"/>
  <c r="G280" i="11"/>
  <c r="H279" i="11"/>
  <c r="G279" i="11"/>
  <c r="H278" i="11"/>
  <c r="G278" i="11"/>
  <c r="H277" i="11"/>
  <c r="G277" i="11"/>
  <c r="H276" i="11"/>
  <c r="G276" i="11"/>
  <c r="H275" i="11"/>
  <c r="G275" i="11"/>
  <c r="H274" i="11"/>
  <c r="G274" i="11"/>
  <c r="H273" i="11"/>
  <c r="G273" i="11"/>
  <c r="H272" i="11"/>
  <c r="G272" i="11"/>
  <c r="H271" i="11"/>
  <c r="G271" i="11"/>
  <c r="H270" i="11"/>
  <c r="G270" i="11"/>
  <c r="H269" i="11"/>
  <c r="G269" i="11"/>
  <c r="H268" i="11"/>
  <c r="G268" i="11"/>
  <c r="H267" i="11"/>
  <c r="G267" i="11"/>
  <c r="H266" i="11"/>
  <c r="G266" i="11"/>
  <c r="H265" i="11"/>
  <c r="G265" i="11"/>
  <c r="H264" i="11"/>
  <c r="G264" i="11"/>
  <c r="H263" i="11"/>
  <c r="G263" i="11"/>
  <c r="H262" i="11"/>
  <c r="G262" i="11"/>
  <c r="H261" i="11"/>
  <c r="G261" i="11"/>
  <c r="H260" i="11"/>
  <c r="G260" i="11"/>
  <c r="H259" i="11"/>
  <c r="G259" i="11"/>
  <c r="H258" i="11"/>
  <c r="G258" i="11"/>
  <c r="H257" i="11"/>
  <c r="G257" i="11"/>
  <c r="H256" i="11"/>
  <c r="G256" i="11"/>
  <c r="H255" i="11"/>
  <c r="G255" i="11"/>
  <c r="H254" i="11"/>
  <c r="G254" i="11"/>
  <c r="H253" i="11"/>
  <c r="G253" i="11"/>
  <c r="H252" i="11"/>
  <c r="G252" i="11"/>
  <c r="H251" i="11"/>
  <c r="G251" i="11"/>
  <c r="H250" i="11"/>
  <c r="G250" i="11"/>
  <c r="H249" i="11"/>
  <c r="G249" i="11"/>
  <c r="H248" i="11"/>
  <c r="G248" i="11"/>
  <c r="H247" i="11"/>
  <c r="G247" i="11"/>
  <c r="H246" i="11"/>
  <c r="G246" i="11"/>
  <c r="H245" i="11"/>
  <c r="G245" i="11"/>
  <c r="H244" i="11"/>
  <c r="G244" i="11"/>
  <c r="H243" i="11"/>
  <c r="G243" i="11"/>
  <c r="H242" i="11"/>
  <c r="G242" i="11"/>
  <c r="H241" i="11"/>
  <c r="G241" i="11"/>
  <c r="H240" i="11"/>
  <c r="G240" i="11"/>
  <c r="H239" i="11"/>
  <c r="G239" i="11"/>
  <c r="H238" i="11"/>
  <c r="G238" i="11"/>
  <c r="H237" i="11"/>
  <c r="G237" i="11"/>
  <c r="H236" i="11"/>
  <c r="G236" i="11"/>
  <c r="H235" i="11"/>
  <c r="G235" i="11"/>
  <c r="H234" i="11"/>
  <c r="G234" i="11"/>
  <c r="H233" i="11"/>
  <c r="G233" i="11"/>
  <c r="H232" i="11"/>
  <c r="G232" i="11"/>
  <c r="H231" i="11"/>
  <c r="G231" i="11"/>
  <c r="H230" i="11"/>
  <c r="G230" i="11"/>
  <c r="H229" i="11"/>
  <c r="G229" i="11"/>
  <c r="H228" i="11"/>
  <c r="G228" i="11"/>
  <c r="H227" i="11"/>
  <c r="G227" i="11"/>
  <c r="H226" i="11"/>
  <c r="G226" i="11"/>
  <c r="H225" i="11"/>
  <c r="G225" i="11"/>
  <c r="H224" i="11"/>
  <c r="G224" i="11"/>
  <c r="H223" i="11"/>
  <c r="G223" i="11"/>
  <c r="H222" i="11"/>
  <c r="G222" i="11"/>
  <c r="H221" i="11"/>
  <c r="G221" i="11"/>
  <c r="H220" i="11"/>
  <c r="G220" i="11"/>
  <c r="H219" i="11"/>
  <c r="G219" i="11"/>
  <c r="H218" i="11"/>
  <c r="G218" i="11"/>
  <c r="H217" i="11"/>
  <c r="G217" i="11"/>
  <c r="H216" i="11"/>
  <c r="G216" i="11"/>
  <c r="H215" i="11"/>
  <c r="G215" i="11"/>
  <c r="H214" i="11"/>
  <c r="G214" i="11"/>
  <c r="H213" i="11"/>
  <c r="G213" i="11"/>
  <c r="H212" i="11"/>
  <c r="G212" i="11"/>
  <c r="H211" i="11"/>
  <c r="G211" i="11"/>
  <c r="H210" i="11"/>
  <c r="G210" i="11"/>
  <c r="H209" i="11"/>
  <c r="G209" i="11"/>
  <c r="H208" i="11"/>
  <c r="G208" i="11"/>
  <c r="H207" i="11"/>
  <c r="G207" i="11"/>
  <c r="H206" i="11"/>
  <c r="G206" i="11"/>
  <c r="H205" i="11"/>
  <c r="G205" i="11"/>
  <c r="H204" i="11"/>
  <c r="G204" i="11"/>
  <c r="H203" i="11"/>
  <c r="G203" i="11"/>
  <c r="H202" i="11"/>
  <c r="G202" i="11"/>
  <c r="H201" i="11"/>
  <c r="G201" i="11"/>
  <c r="H200" i="11"/>
  <c r="G200" i="11"/>
  <c r="H199" i="11"/>
  <c r="G199" i="11"/>
  <c r="H198" i="11"/>
  <c r="G198" i="11"/>
  <c r="H197" i="11"/>
  <c r="G197" i="11"/>
  <c r="H196" i="11"/>
  <c r="G196" i="11"/>
  <c r="H195" i="11"/>
  <c r="G195" i="11"/>
  <c r="H194" i="11"/>
  <c r="G194" i="11"/>
  <c r="H193" i="11"/>
  <c r="G193" i="11"/>
  <c r="H192" i="11"/>
  <c r="G192" i="11"/>
  <c r="H191" i="11"/>
  <c r="G191" i="11"/>
  <c r="H190" i="11"/>
  <c r="G190" i="11"/>
  <c r="H189" i="11"/>
  <c r="G189" i="11"/>
  <c r="H188" i="11"/>
  <c r="G188" i="11"/>
  <c r="H187" i="11"/>
  <c r="G187" i="11"/>
  <c r="H186" i="11"/>
  <c r="G186" i="11"/>
  <c r="H185" i="11"/>
  <c r="G185" i="11"/>
  <c r="H184" i="11"/>
  <c r="G184" i="11"/>
  <c r="H183" i="11"/>
  <c r="G183" i="11"/>
  <c r="H182" i="11"/>
  <c r="G182" i="11"/>
  <c r="H181" i="11"/>
  <c r="G181" i="11"/>
  <c r="H180" i="11"/>
  <c r="G180" i="11"/>
  <c r="H179" i="11"/>
  <c r="G179" i="11"/>
  <c r="H178" i="11"/>
  <c r="G178" i="11"/>
  <c r="H177" i="11"/>
  <c r="G177" i="11"/>
  <c r="H176" i="11"/>
  <c r="G176" i="11"/>
  <c r="H175" i="11"/>
  <c r="G175" i="11"/>
  <c r="H174" i="11"/>
  <c r="G174" i="11"/>
  <c r="H173" i="11"/>
  <c r="G173" i="11"/>
  <c r="H172" i="11"/>
  <c r="G172" i="11"/>
  <c r="H171" i="11"/>
  <c r="G171" i="11"/>
  <c r="H170" i="11"/>
  <c r="G170" i="11"/>
  <c r="H169" i="11"/>
  <c r="G169" i="11"/>
  <c r="H168" i="11"/>
  <c r="G168" i="11"/>
  <c r="H167" i="11"/>
  <c r="G167" i="11"/>
  <c r="H166" i="11"/>
  <c r="G166" i="11"/>
  <c r="H165" i="11"/>
  <c r="G165" i="11"/>
  <c r="H164" i="11"/>
  <c r="G164" i="11"/>
  <c r="H163" i="11"/>
  <c r="G163" i="11"/>
  <c r="H162" i="11"/>
  <c r="G162" i="11"/>
  <c r="H161" i="11"/>
  <c r="G161" i="11"/>
  <c r="H160" i="11"/>
  <c r="G160" i="11"/>
  <c r="H159" i="11"/>
  <c r="G159" i="11"/>
  <c r="H158" i="11"/>
  <c r="G158" i="11"/>
  <c r="H157" i="11"/>
  <c r="G157" i="11"/>
  <c r="H156" i="11"/>
  <c r="G156" i="11"/>
  <c r="H155" i="11"/>
  <c r="G155" i="11"/>
  <c r="H154" i="11"/>
  <c r="G154" i="11"/>
  <c r="H153" i="11"/>
  <c r="G153" i="11"/>
  <c r="H152" i="11"/>
  <c r="G152" i="11"/>
  <c r="H151" i="11"/>
  <c r="G151" i="11"/>
  <c r="H150" i="11"/>
  <c r="G150" i="11"/>
  <c r="H149" i="11"/>
  <c r="G149" i="11"/>
  <c r="H148" i="11"/>
  <c r="G148" i="11"/>
  <c r="H147" i="11"/>
  <c r="G147" i="11"/>
  <c r="H146" i="11"/>
  <c r="G146" i="11"/>
  <c r="H145" i="11"/>
  <c r="G145" i="11"/>
  <c r="H144" i="11"/>
  <c r="G144" i="11"/>
  <c r="H143" i="11"/>
  <c r="G143" i="11"/>
  <c r="H142" i="11"/>
  <c r="G142" i="11"/>
  <c r="H141" i="11"/>
  <c r="G141" i="11"/>
  <c r="H140" i="11"/>
  <c r="G140" i="11"/>
  <c r="H139" i="11"/>
  <c r="G139" i="11"/>
  <c r="H138" i="11"/>
  <c r="G138" i="11"/>
  <c r="H137" i="11"/>
  <c r="G137" i="11"/>
  <c r="H136" i="11"/>
  <c r="G136" i="11"/>
  <c r="H135" i="11"/>
  <c r="G135" i="11"/>
  <c r="H134" i="11"/>
  <c r="G134" i="11"/>
  <c r="H133" i="11"/>
  <c r="G133" i="11"/>
  <c r="H132" i="11"/>
  <c r="G132" i="11"/>
  <c r="H131" i="11"/>
  <c r="G131" i="11"/>
  <c r="H130" i="11"/>
  <c r="G130" i="11"/>
  <c r="H129" i="11"/>
  <c r="G129" i="11"/>
  <c r="H128" i="11"/>
  <c r="G128" i="11"/>
  <c r="H127" i="11"/>
  <c r="G127" i="11"/>
  <c r="H126" i="11"/>
  <c r="G126" i="11"/>
  <c r="H125" i="11"/>
  <c r="G125" i="11"/>
  <c r="H124" i="11"/>
  <c r="G124" i="11"/>
  <c r="H123" i="11"/>
  <c r="G123" i="11"/>
  <c r="H122" i="11"/>
  <c r="G122" i="11"/>
  <c r="H121" i="11"/>
  <c r="G121" i="11"/>
  <c r="H120" i="11"/>
  <c r="G120" i="11"/>
  <c r="H119" i="11"/>
  <c r="G119" i="11"/>
  <c r="H118" i="11"/>
  <c r="G118" i="11"/>
  <c r="H117" i="11"/>
  <c r="G117" i="11"/>
  <c r="H116" i="11"/>
  <c r="G116" i="11"/>
  <c r="H115" i="11"/>
  <c r="G115" i="11"/>
  <c r="H114" i="11"/>
  <c r="G114" i="11"/>
  <c r="H113" i="11"/>
  <c r="G113" i="11"/>
  <c r="H112" i="11"/>
  <c r="G112" i="11"/>
  <c r="H111" i="11"/>
  <c r="G111" i="11"/>
  <c r="H110" i="11"/>
  <c r="G110" i="11"/>
  <c r="H109" i="11"/>
  <c r="G109" i="11"/>
  <c r="H108" i="11"/>
  <c r="G108" i="11"/>
  <c r="H107" i="11"/>
  <c r="G107" i="11"/>
  <c r="H106" i="11"/>
  <c r="G106" i="11"/>
  <c r="H105" i="11"/>
  <c r="G105" i="11"/>
  <c r="H104" i="11"/>
  <c r="G104" i="11"/>
  <c r="H103" i="11"/>
  <c r="G103" i="11"/>
  <c r="H102" i="11"/>
  <c r="G102" i="11"/>
  <c r="H101" i="11"/>
  <c r="G101" i="11"/>
  <c r="H100" i="11"/>
  <c r="G100" i="11"/>
  <c r="H99" i="11"/>
  <c r="G99" i="11"/>
  <c r="H98" i="11"/>
  <c r="G98" i="11"/>
  <c r="H97" i="11"/>
  <c r="G97" i="11"/>
  <c r="H96" i="11"/>
  <c r="G96" i="11"/>
  <c r="H95" i="11"/>
  <c r="G95" i="11"/>
  <c r="H94" i="11"/>
  <c r="G94" i="11"/>
  <c r="H93" i="11"/>
  <c r="G93" i="11"/>
  <c r="H92" i="11"/>
  <c r="G92" i="11"/>
  <c r="H91" i="11"/>
  <c r="G91" i="11"/>
  <c r="H90" i="11"/>
  <c r="G90" i="11"/>
  <c r="H89" i="11"/>
  <c r="G89" i="11"/>
  <c r="H88" i="11"/>
  <c r="G88" i="11"/>
  <c r="H87" i="11"/>
  <c r="G87" i="11"/>
  <c r="H86" i="11"/>
  <c r="G86" i="11"/>
  <c r="H85" i="11"/>
  <c r="G85" i="11"/>
  <c r="H84" i="11"/>
  <c r="G84" i="11"/>
  <c r="H83" i="11"/>
  <c r="G83" i="11"/>
  <c r="H82" i="11"/>
  <c r="G82" i="11"/>
  <c r="H81" i="11"/>
  <c r="G81" i="11"/>
  <c r="H80" i="11"/>
  <c r="G80" i="11"/>
  <c r="H79" i="11"/>
  <c r="G79" i="11"/>
  <c r="H78" i="11"/>
  <c r="G78" i="11"/>
  <c r="H77" i="11"/>
  <c r="G77" i="11"/>
  <c r="H76" i="11"/>
  <c r="G76" i="11"/>
  <c r="H75" i="11"/>
  <c r="G75" i="11"/>
  <c r="H74" i="11"/>
  <c r="G74" i="11"/>
  <c r="H73" i="11"/>
  <c r="G73" i="11"/>
  <c r="H72" i="11"/>
  <c r="G72" i="11"/>
  <c r="H71" i="11"/>
  <c r="G71" i="11"/>
  <c r="H70" i="11"/>
  <c r="G70" i="11"/>
  <c r="H69" i="11"/>
  <c r="G69" i="11"/>
  <c r="H68" i="11"/>
  <c r="G68" i="11"/>
  <c r="H67" i="11"/>
  <c r="G67" i="11"/>
  <c r="H66" i="11"/>
  <c r="G66" i="11"/>
  <c r="H65" i="11"/>
  <c r="G65" i="11"/>
  <c r="H64" i="11"/>
  <c r="G64" i="11"/>
  <c r="H63" i="11"/>
  <c r="G63" i="11"/>
  <c r="H62" i="11"/>
  <c r="G62" i="11"/>
  <c r="H61" i="11"/>
  <c r="G61" i="11"/>
  <c r="H60" i="11"/>
  <c r="G60" i="11"/>
  <c r="H59" i="11"/>
  <c r="G59" i="11"/>
  <c r="H58" i="11"/>
  <c r="G58" i="11"/>
  <c r="H57" i="11"/>
  <c r="G57" i="11"/>
  <c r="H56" i="11"/>
  <c r="G56" i="11"/>
  <c r="H55" i="11"/>
  <c r="G55" i="11"/>
  <c r="H54" i="11"/>
  <c r="G54" i="11"/>
  <c r="H53" i="11"/>
  <c r="G53" i="11"/>
  <c r="H52" i="11"/>
  <c r="G52" i="11"/>
  <c r="H51" i="11"/>
  <c r="G51" i="11"/>
  <c r="H50" i="11"/>
  <c r="G50" i="11"/>
  <c r="H49" i="11"/>
  <c r="G49" i="11"/>
  <c r="H48" i="11"/>
  <c r="G48" i="11"/>
  <c r="H47" i="11"/>
  <c r="G47" i="11"/>
  <c r="H46" i="11"/>
  <c r="G46" i="11"/>
  <c r="H45" i="11"/>
  <c r="G45" i="11"/>
  <c r="H44" i="11"/>
  <c r="G44" i="11"/>
  <c r="H43" i="11"/>
  <c r="G43" i="11"/>
  <c r="H42" i="11"/>
  <c r="G42" i="11"/>
  <c r="H41" i="11"/>
  <c r="G41" i="11"/>
  <c r="H40" i="11"/>
  <c r="G40" i="11"/>
  <c r="H39" i="11"/>
  <c r="G39" i="11"/>
  <c r="H38" i="11"/>
  <c r="G38" i="11"/>
  <c r="H37" i="11"/>
  <c r="G37" i="11"/>
  <c r="H36" i="11"/>
  <c r="G36" i="11"/>
  <c r="H35" i="11"/>
  <c r="G35" i="11"/>
  <c r="H34" i="11"/>
  <c r="G34" i="11"/>
  <c r="H33" i="11"/>
  <c r="G33" i="11"/>
  <c r="H32" i="11"/>
  <c r="G32" i="11"/>
  <c r="H31" i="11"/>
  <c r="G31" i="11"/>
  <c r="H30" i="11"/>
  <c r="G30" i="11"/>
  <c r="H29" i="11"/>
  <c r="G29" i="11"/>
  <c r="H28" i="11"/>
  <c r="G28" i="11"/>
  <c r="H27" i="11"/>
  <c r="G27" i="11"/>
  <c r="H26" i="11"/>
  <c r="G26" i="11"/>
  <c r="H25" i="11"/>
  <c r="G25" i="11"/>
  <c r="H24" i="11"/>
  <c r="G24" i="11"/>
  <c r="H23" i="11"/>
  <c r="G23" i="11"/>
  <c r="H22" i="11"/>
  <c r="G22" i="11"/>
  <c r="H21" i="11"/>
  <c r="G21" i="11"/>
  <c r="H20" i="11"/>
  <c r="G20" i="11"/>
  <c r="H19" i="11"/>
  <c r="G19" i="11"/>
  <c r="H18" i="11"/>
  <c r="G18" i="11"/>
  <c r="H17" i="11"/>
  <c r="G17" i="11"/>
  <c r="H16" i="11"/>
  <c r="G16" i="11"/>
  <c r="H15" i="11"/>
  <c r="G15" i="11"/>
  <c r="H14" i="11"/>
  <c r="G14" i="11"/>
  <c r="H3" i="11" l="1"/>
  <c r="G3" i="11"/>
  <c r="H2" i="11"/>
  <c r="G2" i="11"/>
  <c r="G52" i="3" l="1"/>
  <c r="G51" i="3"/>
  <c r="G50" i="3"/>
  <c r="G49" i="3"/>
  <c r="G48" i="3"/>
  <c r="D52" i="3"/>
  <c r="D51" i="3"/>
  <c r="D50" i="3"/>
  <c r="D49" i="3"/>
  <c r="D48" i="3"/>
  <c r="C15" i="1"/>
  <c r="C48" i="1"/>
  <c r="C47" i="1"/>
  <c r="C46" i="1"/>
  <c r="C45" i="1"/>
  <c r="C41" i="1"/>
  <c r="C40" i="1"/>
  <c r="C39" i="1"/>
  <c r="C38" i="1"/>
  <c r="C37" i="1"/>
  <c r="C34" i="1"/>
  <c r="C33" i="1"/>
  <c r="C30" i="1"/>
  <c r="C29" i="1"/>
  <c r="C28" i="1"/>
  <c r="C27" i="1"/>
  <c r="C24" i="1"/>
  <c r="C23" i="1"/>
  <c r="C22" i="1"/>
  <c r="C21" i="1"/>
  <c r="C20" i="1"/>
  <c r="C19" i="1"/>
  <c r="L48" i="1"/>
  <c r="K48" i="1"/>
  <c r="J48" i="1"/>
  <c r="I48" i="1"/>
  <c r="H48" i="1"/>
  <c r="G48" i="1"/>
  <c r="F48" i="1"/>
  <c r="E48" i="1"/>
  <c r="D48" i="1"/>
  <c r="L47" i="1"/>
  <c r="K47" i="1"/>
  <c r="J47" i="1"/>
  <c r="I47" i="1"/>
  <c r="H47" i="1"/>
  <c r="G47" i="1"/>
  <c r="F47" i="1"/>
  <c r="E47" i="1"/>
  <c r="D47" i="1"/>
  <c r="L46" i="1"/>
  <c r="K46" i="1"/>
  <c r="J46" i="1"/>
  <c r="I46" i="1"/>
  <c r="H46" i="1"/>
  <c r="G46" i="1"/>
  <c r="F46" i="1"/>
  <c r="E46" i="1"/>
  <c r="D46" i="1"/>
  <c r="L45" i="1"/>
  <c r="K45" i="1"/>
  <c r="J45" i="1"/>
  <c r="I45" i="1"/>
  <c r="H45" i="1"/>
  <c r="G45" i="1"/>
  <c r="F45" i="1"/>
  <c r="E45" i="1"/>
  <c r="D45" i="1"/>
  <c r="L41" i="1"/>
  <c r="K41" i="1"/>
  <c r="J41" i="1"/>
  <c r="I41" i="1"/>
  <c r="H41" i="1"/>
  <c r="G41" i="1"/>
  <c r="F41" i="1"/>
  <c r="E41" i="1"/>
  <c r="D41" i="1"/>
  <c r="L40" i="1"/>
  <c r="K40" i="1"/>
  <c r="J40" i="1"/>
  <c r="I40" i="1"/>
  <c r="H40" i="1"/>
  <c r="G40" i="1"/>
  <c r="F40" i="1"/>
  <c r="E40" i="1"/>
  <c r="D40" i="1"/>
  <c r="L39" i="1"/>
  <c r="K39" i="1"/>
  <c r="J39" i="1"/>
  <c r="I39" i="1"/>
  <c r="H39" i="1"/>
  <c r="G39" i="1"/>
  <c r="F39" i="1"/>
  <c r="E39" i="1"/>
  <c r="D39" i="1"/>
  <c r="L38" i="1"/>
  <c r="K38" i="1"/>
  <c r="J38" i="1"/>
  <c r="I38" i="1"/>
  <c r="H38" i="1"/>
  <c r="G38" i="1"/>
  <c r="F38" i="1"/>
  <c r="E38" i="1"/>
  <c r="D38" i="1"/>
  <c r="L37" i="1"/>
  <c r="K37" i="1"/>
  <c r="J37" i="1"/>
  <c r="I37" i="1"/>
  <c r="H37" i="1"/>
  <c r="G37" i="1"/>
  <c r="F37" i="1"/>
  <c r="E37" i="1"/>
  <c r="D37" i="1"/>
  <c r="L34" i="1"/>
  <c r="K34" i="1"/>
  <c r="J34" i="1"/>
  <c r="I34" i="1"/>
  <c r="H34" i="1"/>
  <c r="G34" i="1"/>
  <c r="F34" i="1"/>
  <c r="E34" i="1"/>
  <c r="D34" i="1"/>
  <c r="L33" i="1"/>
  <c r="K33" i="1"/>
  <c r="J33" i="1"/>
  <c r="I33" i="1"/>
  <c r="H33" i="1"/>
  <c r="G33" i="1"/>
  <c r="F33" i="1"/>
  <c r="E33" i="1"/>
  <c r="D33" i="1"/>
  <c r="L30" i="1"/>
  <c r="K30" i="1"/>
  <c r="J30" i="1"/>
  <c r="I30" i="1"/>
  <c r="H30" i="1"/>
  <c r="G30" i="1"/>
  <c r="F30" i="1"/>
  <c r="E30" i="1"/>
  <c r="D30" i="1"/>
  <c r="L29" i="1"/>
  <c r="K29" i="1"/>
  <c r="J29" i="1"/>
  <c r="I29" i="1"/>
  <c r="H29" i="1"/>
  <c r="G29" i="1"/>
  <c r="F29" i="1"/>
  <c r="E29" i="1"/>
  <c r="D29" i="1"/>
  <c r="L28" i="1"/>
  <c r="K28" i="1"/>
  <c r="J28" i="1"/>
  <c r="I28" i="1"/>
  <c r="H28" i="1"/>
  <c r="G28" i="1"/>
  <c r="F28" i="1"/>
  <c r="E28" i="1"/>
  <c r="D28" i="1"/>
  <c r="L27" i="1"/>
  <c r="K27" i="1"/>
  <c r="J27" i="1"/>
  <c r="I27" i="1"/>
  <c r="H27" i="1"/>
  <c r="G27" i="1"/>
  <c r="F27" i="1"/>
  <c r="E27" i="1"/>
  <c r="D27" i="1"/>
  <c r="L24" i="1"/>
  <c r="K24" i="1"/>
  <c r="J24" i="1"/>
  <c r="I24" i="1"/>
  <c r="H24" i="1"/>
  <c r="G24" i="1"/>
  <c r="F24" i="1"/>
  <c r="E24" i="1"/>
  <c r="D24" i="1"/>
  <c r="L23" i="1"/>
  <c r="K23" i="1"/>
  <c r="J23" i="1"/>
  <c r="I23" i="1"/>
  <c r="H23" i="1"/>
  <c r="G23" i="1"/>
  <c r="F23" i="1"/>
  <c r="E23" i="1"/>
  <c r="D23" i="1"/>
  <c r="L22" i="1"/>
  <c r="K22" i="1"/>
  <c r="J22" i="1"/>
  <c r="I22" i="1"/>
  <c r="H22" i="1"/>
  <c r="G22" i="1"/>
  <c r="F22" i="1"/>
  <c r="E22" i="1"/>
  <c r="D22" i="1"/>
  <c r="L21" i="1"/>
  <c r="K21" i="1"/>
  <c r="J21" i="1"/>
  <c r="I21" i="1"/>
  <c r="H21" i="1"/>
  <c r="G21" i="1"/>
  <c r="F21" i="1"/>
  <c r="E21" i="1"/>
  <c r="D21" i="1"/>
  <c r="L20" i="1"/>
  <c r="K20" i="1"/>
  <c r="J20" i="1"/>
  <c r="I20" i="1"/>
  <c r="H20" i="1"/>
  <c r="G20" i="1"/>
  <c r="F20" i="1"/>
  <c r="E20" i="1"/>
  <c r="D20" i="1"/>
  <c r="L19" i="1"/>
  <c r="K19" i="1"/>
  <c r="J19" i="1"/>
  <c r="I19" i="1"/>
  <c r="H19" i="1"/>
  <c r="G19" i="1"/>
  <c r="F19" i="1"/>
  <c r="E19" i="1"/>
  <c r="D19" i="1"/>
  <c r="L15" i="1"/>
  <c r="K15" i="1"/>
  <c r="J15" i="1"/>
  <c r="I15" i="1"/>
  <c r="H15" i="1"/>
  <c r="G15" i="1"/>
  <c r="F15" i="1"/>
  <c r="E15" i="1"/>
  <c r="D15" i="1"/>
  <c r="M49" i="3" l="1"/>
  <c r="M51" i="3"/>
  <c r="M52" i="3"/>
  <c r="G53" i="3"/>
  <c r="M48" i="3"/>
  <c r="D53" i="3"/>
  <c r="M50" i="3"/>
  <c r="C48" i="3"/>
  <c r="C49" i="3"/>
  <c r="C50" i="3"/>
  <c r="C51" i="3"/>
  <c r="C52" i="3"/>
  <c r="C40" i="3"/>
  <c r="C41" i="3"/>
  <c r="C42" i="3"/>
  <c r="C43" i="3"/>
  <c r="C44" i="3"/>
  <c r="C45" i="3"/>
  <c r="C46" i="3"/>
  <c r="C36" i="3"/>
  <c r="C37" i="3"/>
  <c r="C38" i="3"/>
  <c r="C30" i="3"/>
  <c r="C31" i="3"/>
  <c r="C32" i="3"/>
  <c r="C33" i="3"/>
  <c r="C34" i="3"/>
  <c r="C22" i="3"/>
  <c r="C23" i="3"/>
  <c r="C24" i="3"/>
  <c r="C25" i="3"/>
  <c r="C26" i="3"/>
  <c r="C27" i="3"/>
  <c r="C28" i="3"/>
  <c r="C15" i="3"/>
  <c r="C16" i="3"/>
  <c r="C17" i="3"/>
  <c r="C19" i="3"/>
  <c r="C20" i="3"/>
  <c r="C11" i="3"/>
  <c r="C12" i="3"/>
  <c r="C13" i="3"/>
  <c r="C9" i="3"/>
  <c r="D6" i="17"/>
  <c r="D19" i="3"/>
  <c r="E16" i="12"/>
  <c r="C2" i="1"/>
  <c r="B49" i="1"/>
  <c r="B43" i="1"/>
  <c r="B42" i="1"/>
  <c r="B35" i="1"/>
  <c r="B31" i="1"/>
  <c r="B25" i="1"/>
  <c r="B17" i="1"/>
  <c r="B16" i="1"/>
  <c r="B10" i="1"/>
  <c r="M53" i="3" l="1"/>
  <c r="C39" i="3"/>
  <c r="C29" i="3"/>
  <c r="C21" i="3"/>
  <c r="C14" i="3"/>
  <c r="C53" i="3"/>
  <c r="C35" i="3"/>
  <c r="C47" i="3"/>
  <c r="E25" i="1"/>
  <c r="L25" i="1"/>
  <c r="D25" i="1"/>
  <c r="C25" i="1"/>
  <c r="K25" i="1"/>
  <c r="J25" i="1"/>
  <c r="H25" i="1"/>
  <c r="G25" i="1"/>
  <c r="F25" i="1"/>
  <c r="I25" i="1"/>
  <c r="K35" i="1"/>
  <c r="D35" i="1"/>
  <c r="J35" i="1"/>
  <c r="I35" i="1"/>
  <c r="F35" i="1"/>
  <c r="E35" i="1"/>
  <c r="L35" i="1"/>
  <c r="C35" i="1"/>
  <c r="H35" i="1"/>
  <c r="G35" i="1"/>
  <c r="F31" i="1"/>
  <c r="E31" i="1"/>
  <c r="L31" i="1"/>
  <c r="D31" i="1"/>
  <c r="K31" i="1"/>
  <c r="G31" i="1"/>
  <c r="J31" i="1"/>
  <c r="I31" i="1"/>
  <c r="C31" i="1"/>
  <c r="H31" i="1"/>
  <c r="K42" i="1"/>
  <c r="J42" i="1"/>
  <c r="I42" i="1"/>
  <c r="H42" i="1"/>
  <c r="L42" i="1"/>
  <c r="G42" i="1"/>
  <c r="C42" i="1"/>
  <c r="E42" i="1"/>
  <c r="D42" i="1"/>
  <c r="F42" i="1"/>
  <c r="J49" i="1"/>
  <c r="H49" i="1"/>
  <c r="C49" i="1"/>
  <c r="G49" i="1"/>
  <c r="F49" i="1"/>
  <c r="K49" i="1"/>
  <c r="E49" i="1"/>
  <c r="I49" i="1"/>
  <c r="L49" i="1"/>
  <c r="D49" i="1"/>
  <c r="I43" i="1"/>
  <c r="H43" i="1"/>
  <c r="K43" i="1"/>
  <c r="J43" i="1"/>
  <c r="C43" i="1"/>
  <c r="G43" i="1"/>
  <c r="D43" i="1"/>
  <c r="F43" i="1"/>
  <c r="L43" i="1"/>
  <c r="E43" i="1"/>
  <c r="C17" i="1"/>
  <c r="E17" i="1"/>
  <c r="L17" i="1"/>
  <c r="D17" i="1"/>
  <c r="K17" i="1"/>
  <c r="J17" i="1"/>
  <c r="I17" i="1"/>
  <c r="H17" i="1"/>
  <c r="G17" i="1"/>
  <c r="F17" i="1"/>
  <c r="F16" i="1"/>
  <c r="E16" i="1"/>
  <c r="L16" i="1"/>
  <c r="D16" i="1"/>
  <c r="C16" i="1"/>
  <c r="J16" i="1"/>
  <c r="I16" i="1"/>
  <c r="H16" i="1"/>
  <c r="G16" i="1"/>
  <c r="K16" i="1"/>
  <c r="H10" i="1"/>
  <c r="E10" i="1"/>
  <c r="D10" i="1"/>
  <c r="K10" i="1"/>
  <c r="L10" i="1"/>
  <c r="J10" i="1"/>
  <c r="I10" i="1"/>
  <c r="G10" i="1"/>
  <c r="F10" i="1"/>
  <c r="I16" i="12"/>
  <c r="C9" i="1"/>
  <c r="C10" i="1"/>
  <c r="G20" i="3"/>
  <c r="J20" i="3"/>
  <c r="C54" i="3" l="1"/>
  <c r="I20" i="12"/>
  <c r="I18" i="12"/>
  <c r="C3" i="1"/>
  <c r="L14" i="1"/>
  <c r="K14" i="1"/>
  <c r="J14" i="1"/>
  <c r="I14" i="1"/>
  <c r="H14" i="1"/>
  <c r="G14" i="1"/>
  <c r="F14" i="1"/>
  <c r="E14" i="1"/>
  <c r="D14" i="1"/>
  <c r="L13" i="1"/>
  <c r="K13" i="1"/>
  <c r="J13" i="1"/>
  <c r="I13" i="1"/>
  <c r="H13" i="1"/>
  <c r="G13" i="1"/>
  <c r="F13" i="1"/>
  <c r="E13" i="1"/>
  <c r="D13" i="1"/>
  <c r="L12" i="1"/>
  <c r="K12" i="1"/>
  <c r="J12" i="1"/>
  <c r="I12" i="1"/>
  <c r="H12" i="1"/>
  <c r="G12" i="1"/>
  <c r="F12" i="1"/>
  <c r="E12" i="1"/>
  <c r="D12" i="1"/>
  <c r="L9" i="1"/>
  <c r="K9" i="1"/>
  <c r="J9" i="1"/>
  <c r="I9" i="1"/>
  <c r="H9" i="1"/>
  <c r="G9" i="1"/>
  <c r="F9" i="1"/>
  <c r="E9" i="1"/>
  <c r="D9" i="1"/>
  <c r="L8" i="1"/>
  <c r="K8" i="1"/>
  <c r="J8" i="1"/>
  <c r="I8" i="1"/>
  <c r="H8" i="1"/>
  <c r="G8" i="1"/>
  <c r="F8" i="1"/>
  <c r="E8" i="1"/>
  <c r="D8" i="1"/>
  <c r="C14" i="1"/>
  <c r="C13" i="1"/>
  <c r="C12" i="1"/>
  <c r="C8" i="1"/>
  <c r="P6" i="1"/>
  <c r="C6" i="1" s="1"/>
  <c r="G43" i="3"/>
  <c r="I6" i="1" l="1"/>
  <c r="J6" i="1"/>
  <c r="K6" i="1"/>
  <c r="D6" i="1"/>
  <c r="L6" i="1"/>
  <c r="E6" i="1"/>
  <c r="F6" i="1"/>
  <c r="G6" i="1"/>
  <c r="H6" i="1"/>
  <c r="M20" i="1"/>
  <c r="M49" i="1"/>
  <c r="M42" i="1"/>
  <c r="M17" i="1"/>
  <c r="C50" i="1"/>
  <c r="M48" i="1"/>
  <c r="H6" i="8" l="1"/>
  <c r="A55" i="8" s="1"/>
  <c r="G8" i="8"/>
  <c r="A50" i="8" s="1"/>
  <c r="G7" i="8"/>
  <c r="A49" i="8" s="1"/>
  <c r="F4" i="8"/>
  <c r="A42" i="8" s="1"/>
  <c r="E6" i="8"/>
  <c r="A38" i="8" s="1"/>
  <c r="D8" i="8"/>
  <c r="A32" i="8" s="1"/>
  <c r="C7" i="8"/>
  <c r="A24" i="8" s="1"/>
  <c r="C6" i="8"/>
  <c r="A23" i="8" s="1"/>
  <c r="B4" i="8"/>
  <c r="A17" i="8" s="1"/>
  <c r="G45" i="3"/>
  <c r="F45" i="3"/>
  <c r="L45" i="3" s="1"/>
  <c r="D45" i="3"/>
  <c r="F43" i="3"/>
  <c r="L43" i="3" s="1"/>
  <c r="D43" i="3"/>
  <c r="M43" i="3" s="1"/>
  <c r="G28" i="3"/>
  <c r="F28" i="3"/>
  <c r="L28" i="3" s="1"/>
  <c r="G34" i="3"/>
  <c r="F34" i="3"/>
  <c r="L34" i="3" s="1"/>
  <c r="D34" i="3"/>
  <c r="D28" i="3"/>
  <c r="D20" i="3"/>
  <c r="M20" i="3" s="1"/>
  <c r="J18" i="3"/>
  <c r="G18" i="3"/>
  <c r="F18" i="3"/>
  <c r="I18" i="3"/>
  <c r="G25" i="3"/>
  <c r="F25" i="3"/>
  <c r="L25" i="3" s="1"/>
  <c r="G24" i="3"/>
  <c r="F24" i="3"/>
  <c r="L24" i="3" s="1"/>
  <c r="D25" i="3"/>
  <c r="M25" i="3" s="1"/>
  <c r="D24" i="3"/>
  <c r="M45" i="3" l="1"/>
  <c r="M24" i="3"/>
  <c r="M18" i="3"/>
  <c r="M34" i="3"/>
  <c r="L18" i="3"/>
  <c r="M28" i="3"/>
  <c r="H43" i="3"/>
  <c r="H13" i="11"/>
  <c r="H9" i="11"/>
  <c r="H5" i="11"/>
  <c r="G13" i="11"/>
  <c r="G9" i="11"/>
  <c r="G5" i="11"/>
  <c r="H12" i="11"/>
  <c r="H8" i="11"/>
  <c r="H4" i="11"/>
  <c r="G12" i="11"/>
  <c r="G8" i="11"/>
  <c r="G4" i="11"/>
  <c r="H11" i="11"/>
  <c r="H7" i="11"/>
  <c r="G11" i="11"/>
  <c r="G7" i="11"/>
  <c r="H10" i="11"/>
  <c r="H6" i="11"/>
  <c r="G10" i="11"/>
  <c r="G6" i="11"/>
  <c r="H34" i="3"/>
  <c r="H45" i="3"/>
  <c r="E45" i="3"/>
  <c r="E28" i="3"/>
  <c r="H28" i="3"/>
  <c r="E43" i="3"/>
  <c r="H24" i="3"/>
  <c r="E34" i="3"/>
  <c r="K18" i="3"/>
  <c r="H18" i="3"/>
  <c r="E24" i="3"/>
  <c r="E25" i="3"/>
  <c r="H25" i="3"/>
  <c r="F51" i="3"/>
  <c r="L51" i="3" s="1"/>
  <c r="G46" i="3"/>
  <c r="G44" i="3"/>
  <c r="G42" i="3"/>
  <c r="G41" i="3"/>
  <c r="G40" i="3"/>
  <c r="G38" i="3"/>
  <c r="G37" i="3"/>
  <c r="G36" i="3"/>
  <c r="G32" i="3"/>
  <c r="G33" i="3"/>
  <c r="G31" i="3"/>
  <c r="G30" i="3"/>
  <c r="G27" i="3"/>
  <c r="G26" i="3"/>
  <c r="G23" i="3"/>
  <c r="G22" i="3"/>
  <c r="G19" i="3"/>
  <c r="G17" i="3"/>
  <c r="G16" i="3"/>
  <c r="G15" i="3"/>
  <c r="G13" i="3"/>
  <c r="G12" i="3"/>
  <c r="G11" i="3"/>
  <c r="G9" i="3"/>
  <c r="F50" i="3"/>
  <c r="L50" i="3" s="1"/>
  <c r="F52" i="3"/>
  <c r="L52" i="3" s="1"/>
  <c r="F49" i="3"/>
  <c r="L49" i="3" s="1"/>
  <c r="F48" i="3"/>
  <c r="F46" i="3"/>
  <c r="L46" i="3" s="1"/>
  <c r="F44" i="3"/>
  <c r="L44" i="3" s="1"/>
  <c r="F42" i="3"/>
  <c r="L42" i="3" s="1"/>
  <c r="F41" i="3"/>
  <c r="L41" i="3" s="1"/>
  <c r="F40" i="3"/>
  <c r="F38" i="3"/>
  <c r="L38" i="3" s="1"/>
  <c r="F37" i="3"/>
  <c r="L37" i="3" s="1"/>
  <c r="F36" i="3"/>
  <c r="F33" i="3"/>
  <c r="L33" i="3" s="1"/>
  <c r="F32" i="3"/>
  <c r="L32" i="3" s="1"/>
  <c r="F31" i="3"/>
  <c r="L31" i="3" s="1"/>
  <c r="F30" i="3"/>
  <c r="F27" i="3"/>
  <c r="L27" i="3" s="1"/>
  <c r="F26" i="3"/>
  <c r="L26" i="3" s="1"/>
  <c r="F23" i="3"/>
  <c r="L23" i="3" s="1"/>
  <c r="F22" i="3"/>
  <c r="F20" i="3"/>
  <c r="F19" i="3"/>
  <c r="F17" i="3"/>
  <c r="F16" i="3"/>
  <c r="F15" i="3"/>
  <c r="F13" i="3"/>
  <c r="F11" i="3"/>
  <c r="F12" i="3"/>
  <c r="F9" i="3"/>
  <c r="N45" i="3" l="1"/>
  <c r="G47" i="3"/>
  <c r="F21" i="3"/>
  <c r="F14" i="3"/>
  <c r="G29" i="3"/>
  <c r="G39" i="3"/>
  <c r="G14" i="3"/>
  <c r="L22" i="3"/>
  <c r="L29" i="3" s="1"/>
  <c r="F29" i="3"/>
  <c r="L36" i="3"/>
  <c r="F39" i="3"/>
  <c r="L48" i="3"/>
  <c r="F53" i="3"/>
  <c r="G21" i="3"/>
  <c r="G35" i="3"/>
  <c r="L40" i="3"/>
  <c r="F47" i="3"/>
  <c r="L30" i="3"/>
  <c r="F35" i="3"/>
  <c r="L53" i="3"/>
  <c r="N34" i="3"/>
  <c r="N43" i="3"/>
  <c r="N25" i="3"/>
  <c r="N28" i="3"/>
  <c r="N24" i="3"/>
  <c r="N18" i="3"/>
  <c r="F54" i="3" l="1"/>
  <c r="G54" i="3"/>
  <c r="E4" i="12"/>
  <c r="K8" i="12"/>
  <c r="K9" i="12" s="1"/>
  <c r="K10" i="12" s="1"/>
  <c r="K11" i="12" s="1"/>
  <c r="K12" i="12" s="1"/>
  <c r="K13" i="12" s="1"/>
  <c r="K14" i="12" s="1"/>
  <c r="K15" i="12" s="1"/>
  <c r="K16" i="12" s="1"/>
  <c r="I22" i="12"/>
  <c r="K17" i="12" l="1"/>
  <c r="F8" i="17"/>
  <c r="H8" i="17"/>
  <c r="G8" i="17"/>
  <c r="H7" i="17"/>
  <c r="G7" i="17"/>
  <c r="F7" i="17"/>
  <c r="H6" i="17"/>
  <c r="G6" i="17"/>
  <c r="F6" i="17"/>
  <c r="H5" i="17"/>
  <c r="G5" i="17"/>
  <c r="F5" i="17"/>
  <c r="H4" i="17"/>
  <c r="G4" i="17"/>
  <c r="F4" i="17"/>
  <c r="H3" i="17"/>
  <c r="G3" i="17"/>
  <c r="F3" i="17"/>
  <c r="H2" i="17"/>
  <c r="G2" i="17"/>
  <c r="F2" i="17"/>
  <c r="K18" i="12" l="1"/>
  <c r="K19" i="12" s="1"/>
  <c r="A16" i="12"/>
  <c r="K20" i="12" l="1"/>
  <c r="K21" i="12" s="1"/>
  <c r="H17" i="12"/>
  <c r="E17" i="12"/>
  <c r="K22" i="12" l="1"/>
  <c r="K23" i="12" s="1"/>
  <c r="I23" i="12"/>
  <c r="H23" i="12"/>
  <c r="E19" i="12"/>
  <c r="I20" i="3"/>
  <c r="L20" i="3" s="1"/>
  <c r="J19" i="3"/>
  <c r="M19" i="3" s="1"/>
  <c r="I19" i="3"/>
  <c r="L19" i="3" s="1"/>
  <c r="J17" i="3"/>
  <c r="I17" i="3"/>
  <c r="L17" i="3" s="1"/>
  <c r="J16" i="3"/>
  <c r="I16" i="3"/>
  <c r="L16" i="3" s="1"/>
  <c r="J15" i="3"/>
  <c r="I15" i="3"/>
  <c r="J13" i="3"/>
  <c r="I13" i="3"/>
  <c r="L13" i="3" s="1"/>
  <c r="J12" i="3"/>
  <c r="J11" i="3"/>
  <c r="I11" i="3"/>
  <c r="J9" i="3"/>
  <c r="I9" i="3"/>
  <c r="D46" i="3"/>
  <c r="M46" i="3" s="1"/>
  <c r="D38" i="3"/>
  <c r="M38" i="3" s="1"/>
  <c r="D13" i="3"/>
  <c r="D42" i="3"/>
  <c r="M42" i="3" s="1"/>
  <c r="D41" i="3"/>
  <c r="M41" i="3" s="1"/>
  <c r="D40" i="3"/>
  <c r="D44" i="3"/>
  <c r="M44" i="3" s="1"/>
  <c r="D36" i="3"/>
  <c r="D37" i="3"/>
  <c r="M37" i="3" s="1"/>
  <c r="D32" i="3"/>
  <c r="M32" i="3" s="1"/>
  <c r="D31" i="3"/>
  <c r="M31" i="3" s="1"/>
  <c r="D30" i="3"/>
  <c r="D33" i="3"/>
  <c r="M33" i="3" s="1"/>
  <c r="D26" i="3"/>
  <c r="M26" i="3" s="1"/>
  <c r="D23" i="3"/>
  <c r="M23" i="3" s="1"/>
  <c r="D22" i="3"/>
  <c r="D27" i="3"/>
  <c r="M27" i="3" s="1"/>
  <c r="D16" i="3"/>
  <c r="M16" i="3" s="1"/>
  <c r="D15" i="3"/>
  <c r="D17" i="3"/>
  <c r="M17" i="3" s="1"/>
  <c r="D12" i="3"/>
  <c r="D11" i="3"/>
  <c r="D9" i="3"/>
  <c r="H15" i="12"/>
  <c r="D2" i="17"/>
  <c r="E2" i="17" s="1"/>
  <c r="D8" i="17"/>
  <c r="E8" i="17" s="1"/>
  <c r="D7" i="17"/>
  <c r="E7" i="17" s="1"/>
  <c r="E6" i="17"/>
  <c r="D5" i="17"/>
  <c r="E5" i="17" s="1"/>
  <c r="D4" i="17"/>
  <c r="E4" i="17" s="1"/>
  <c r="D3" i="17"/>
  <c r="E3" i="17" s="1"/>
  <c r="C6" i="12"/>
  <c r="B4" i="12"/>
  <c r="M13" i="3" l="1"/>
  <c r="J21" i="3"/>
  <c r="M12" i="3"/>
  <c r="M30" i="3"/>
  <c r="M35" i="3" s="1"/>
  <c r="D35" i="3"/>
  <c r="M15" i="3"/>
  <c r="D21" i="3"/>
  <c r="L15" i="3"/>
  <c r="L21" i="3" s="1"/>
  <c r="I21" i="3"/>
  <c r="M22" i="3"/>
  <c r="M29" i="3" s="1"/>
  <c r="D29" i="3"/>
  <c r="M36" i="3"/>
  <c r="M39" i="3" s="1"/>
  <c r="D39" i="3"/>
  <c r="L9" i="3"/>
  <c r="M9" i="3"/>
  <c r="M11" i="3"/>
  <c r="D14" i="3"/>
  <c r="M40" i="3"/>
  <c r="M47" i="3" s="1"/>
  <c r="D47" i="3"/>
  <c r="L11" i="3"/>
  <c r="J14" i="3"/>
  <c r="M21" i="3"/>
  <c r="K24" i="12"/>
  <c r="K25" i="12" s="1"/>
  <c r="E18" i="12"/>
  <c r="E20" i="12" s="1"/>
  <c r="E21" i="12" s="1"/>
  <c r="H27" i="3"/>
  <c r="H32" i="3"/>
  <c r="K13" i="3"/>
  <c r="K17" i="3"/>
  <c r="H44" i="3"/>
  <c r="H50" i="3"/>
  <c r="H13" i="3"/>
  <c r="H17" i="3"/>
  <c r="K11" i="3"/>
  <c r="K15" i="3"/>
  <c r="H11" i="3"/>
  <c r="H15" i="3"/>
  <c r="H26" i="3"/>
  <c r="H31" i="3"/>
  <c r="H40" i="3"/>
  <c r="H46" i="3"/>
  <c r="H51" i="3"/>
  <c r="H16" i="3"/>
  <c r="H22" i="3"/>
  <c r="H33" i="3"/>
  <c r="H49" i="3"/>
  <c r="K16" i="3"/>
  <c r="H9" i="3"/>
  <c r="H36" i="3"/>
  <c r="H41" i="3"/>
  <c r="H19" i="3"/>
  <c r="H48" i="3"/>
  <c r="H52" i="3"/>
  <c r="H30" i="3"/>
  <c r="H37" i="3"/>
  <c r="H42" i="3"/>
  <c r="K9" i="3"/>
  <c r="H38" i="3"/>
  <c r="K19" i="3"/>
  <c r="H12" i="3"/>
  <c r="J54" i="3" l="1"/>
  <c r="M14" i="3"/>
  <c r="D54" i="3"/>
  <c r="H39" i="3"/>
  <c r="H47" i="3"/>
  <c r="H35" i="3"/>
  <c r="H53" i="3"/>
  <c r="H14" i="3"/>
  <c r="H23" i="3"/>
  <c r="H29" i="3" s="1"/>
  <c r="M54" i="3" l="1"/>
  <c r="I12" i="3"/>
  <c r="L12" i="3" l="1"/>
  <c r="L14" i="3" s="1"/>
  <c r="I14" i="3"/>
  <c r="I54" i="3" s="1"/>
  <c r="K12" i="3"/>
  <c r="I2" i="12"/>
  <c r="K14" i="3" l="1"/>
  <c r="E46" i="3"/>
  <c r="N46" i="3" s="1"/>
  <c r="E38" i="3"/>
  <c r="N38" i="3" s="1"/>
  <c r="E50" i="3"/>
  <c r="N50" i="3" s="1"/>
  <c r="E48" i="3"/>
  <c r="E36" i="3"/>
  <c r="E33" i="3"/>
  <c r="N33" i="3" s="1"/>
  <c r="E23" i="3"/>
  <c r="N23" i="3" s="1"/>
  <c r="E17" i="3"/>
  <c r="N17" i="3" s="1"/>
  <c r="N36" i="3" l="1"/>
  <c r="N48" i="3"/>
  <c r="E11" i="3"/>
  <c r="E26" i="3"/>
  <c r="N26" i="3" s="1"/>
  <c r="E37" i="3"/>
  <c r="N37" i="3" s="1"/>
  <c r="E15" i="3"/>
  <c r="E31" i="3"/>
  <c r="N31" i="3" s="1"/>
  <c r="E42" i="3"/>
  <c r="N42" i="3" s="1"/>
  <c r="E20" i="3"/>
  <c r="E51" i="3"/>
  <c r="N51" i="3" s="1"/>
  <c r="E9" i="3"/>
  <c r="E12" i="3"/>
  <c r="N12" i="3" s="1"/>
  <c r="E27" i="3"/>
  <c r="N27" i="3" s="1"/>
  <c r="E40" i="3"/>
  <c r="E13" i="3"/>
  <c r="N13" i="3" s="1"/>
  <c r="E52" i="3"/>
  <c r="N52" i="3" s="1"/>
  <c r="M45" i="1"/>
  <c r="M21" i="1"/>
  <c r="E30" i="3"/>
  <c r="E41" i="3"/>
  <c r="N41" i="3" s="1"/>
  <c r="E19" i="3"/>
  <c r="N19" i="3" s="1"/>
  <c r="E16" i="3"/>
  <c r="N16" i="3" s="1"/>
  <c r="E32" i="3"/>
  <c r="N32" i="3" s="1"/>
  <c r="E44" i="3"/>
  <c r="N44" i="3" s="1"/>
  <c r="M6" i="1"/>
  <c r="M13" i="1"/>
  <c r="M8" i="1"/>
  <c r="M22" i="1"/>
  <c r="M33" i="1"/>
  <c r="M23" i="1"/>
  <c r="M34" i="1"/>
  <c r="M46" i="1"/>
  <c r="E22" i="3"/>
  <c r="E49" i="3"/>
  <c r="N49" i="3" s="1"/>
  <c r="M9" i="1"/>
  <c r="M24" i="1"/>
  <c r="M37" i="1"/>
  <c r="M12" i="1"/>
  <c r="M27" i="1"/>
  <c r="M38" i="1"/>
  <c r="M28" i="1"/>
  <c r="M39" i="1"/>
  <c r="M14" i="1"/>
  <c r="M29" i="1"/>
  <c r="M40" i="1"/>
  <c r="M15" i="1"/>
  <c r="M30" i="1"/>
  <c r="M43" i="1"/>
  <c r="N39" i="3" l="1"/>
  <c r="N30" i="3"/>
  <c r="N35" i="3" s="1"/>
  <c r="E35" i="3"/>
  <c r="N40" i="3"/>
  <c r="N47" i="3" s="1"/>
  <c r="E47" i="3"/>
  <c r="N11" i="3"/>
  <c r="N14" i="3" s="1"/>
  <c r="E14" i="3"/>
  <c r="N9" i="3"/>
  <c r="E53" i="3"/>
  <c r="E39" i="3"/>
  <c r="N15" i="3"/>
  <c r="E21" i="3"/>
  <c r="N22" i="3"/>
  <c r="E29" i="3"/>
  <c r="N53" i="3"/>
  <c r="N29" i="3"/>
  <c r="H20" i="3"/>
  <c r="E54" i="3" l="1"/>
  <c r="D55" i="3" s="1"/>
  <c r="E55" i="3" s="1"/>
  <c r="K20" i="3"/>
  <c r="N20" i="3" s="1"/>
  <c r="N21" i="3" s="1"/>
  <c r="H21" i="3"/>
  <c r="H54" i="3" s="1"/>
  <c r="L47" i="3"/>
  <c r="L39" i="3"/>
  <c r="K21" i="3" l="1"/>
  <c r="K54" i="3" s="1"/>
  <c r="L35" i="3"/>
  <c r="G55" i="3" l="1"/>
  <c r="H55" i="3" s="1"/>
  <c r="L54" i="3"/>
  <c r="N54" i="3" l="1"/>
  <c r="G50" i="1" l="1"/>
  <c r="O43" i="1" s="1"/>
  <c r="H50" i="1"/>
  <c r="O44" i="1" s="1"/>
  <c r="I50" i="1"/>
  <c r="O45" i="1" s="1"/>
  <c r="D50" i="1"/>
  <c r="J50" i="1"/>
  <c r="O46" i="1" s="1"/>
  <c r="L50" i="1"/>
  <c r="O48" i="1" s="1"/>
  <c r="K50" i="1"/>
  <c r="O47" i="1" s="1"/>
  <c r="E50" i="1"/>
  <c r="O41" i="1" s="1"/>
  <c r="F50" i="1"/>
  <c r="O42" i="1" s="1"/>
  <c r="J55" i="3"/>
  <c r="K55" i="3" s="1"/>
  <c r="M19" i="1"/>
  <c r="M10" i="1"/>
  <c r="M31" i="1"/>
  <c r="M41" i="1"/>
  <c r="M47" i="1"/>
  <c r="M35" i="1"/>
  <c r="M25" i="1"/>
  <c r="M16" i="1"/>
  <c r="O36" i="1" l="1"/>
  <c r="O35" i="1"/>
  <c r="O34" i="1"/>
  <c r="O33" i="1"/>
  <c r="O40" i="1"/>
  <c r="O39" i="1"/>
  <c r="O37" i="1"/>
  <c r="O38" i="1"/>
  <c r="M50" i="1"/>
  <c r="O32" i="1"/>
  <c r="O31" i="1"/>
</calcChain>
</file>

<file path=xl/comments1.xml><?xml version="1.0" encoding="utf-8"?>
<comments xmlns="http://schemas.openxmlformats.org/spreadsheetml/2006/main">
  <authors>
    <author>SCSHAdmin</author>
  </authors>
  <commentList>
    <comment ref="D7" authorId="0">
      <text>
        <r>
          <rPr>
            <sz val="9"/>
            <color indexed="81"/>
            <rFont val="Tahoma"/>
            <family val="2"/>
          </rPr>
          <t>Make sure to put a "-" before the amount in the data if you are subtracting an amount</t>
        </r>
      </text>
    </comment>
    <comment ref="B13" authorId="0">
      <text>
        <r>
          <rPr>
            <sz val="9"/>
            <color indexed="81"/>
            <rFont val="Tahoma"/>
            <family val="2"/>
          </rPr>
          <t>When you give an explanation for other costs it will automatically change the drop down menu options in the "Line Item" column of budget data.</t>
        </r>
      </text>
    </comment>
  </commentList>
</comments>
</file>

<file path=xl/comments2.xml><?xml version="1.0" encoding="utf-8"?>
<comments xmlns="http://schemas.openxmlformats.org/spreadsheetml/2006/main">
  <authors>
    <author>SCSHAdmin</author>
  </authors>
  <commentList>
    <comment ref="B1" authorId="0">
      <text>
        <r>
          <rPr>
            <b/>
            <sz val="9"/>
            <color indexed="81"/>
            <rFont val="Tahoma"/>
            <family val="2"/>
          </rPr>
          <t>SCSHAdmin:</t>
        </r>
        <r>
          <rPr>
            <sz val="9"/>
            <color indexed="81"/>
            <rFont val="Tahoma"/>
            <family val="2"/>
          </rPr>
          <t xml:space="preserve">
Do not change the "Original" budget once inputted</t>
        </r>
      </text>
    </comment>
    <comment ref="G1" authorId="0">
      <text>
        <r>
          <rPr>
            <b/>
            <sz val="9"/>
            <color indexed="81"/>
            <rFont val="Tahoma"/>
            <family val="2"/>
          </rPr>
          <t>Used for sorting</t>
        </r>
        <r>
          <rPr>
            <sz val="9"/>
            <color indexed="81"/>
            <rFont val="Tahoma"/>
            <family val="2"/>
          </rPr>
          <t xml:space="preserve">
</t>
        </r>
      </text>
    </comment>
    <comment ref="H1" authorId="0">
      <text>
        <r>
          <rPr>
            <b/>
            <sz val="9"/>
            <color indexed="81"/>
            <rFont val="Tahoma"/>
            <family val="2"/>
          </rPr>
          <t>Used for Sorting</t>
        </r>
      </text>
    </comment>
  </commentList>
</comments>
</file>

<file path=xl/comments3.xml><?xml version="1.0" encoding="utf-8"?>
<comments xmlns="http://schemas.openxmlformats.org/spreadsheetml/2006/main">
  <authors>
    <author>SCSHAdmin</author>
  </authors>
  <commentList>
    <comment ref="E1" authorId="0">
      <text>
        <r>
          <rPr>
            <b/>
            <sz val="9"/>
            <color indexed="81"/>
            <rFont val="Tahoma"/>
            <family val="2"/>
          </rPr>
          <t>Used for verification</t>
        </r>
        <r>
          <rPr>
            <sz val="9"/>
            <color indexed="81"/>
            <rFont val="Tahoma"/>
            <family val="2"/>
          </rPr>
          <t xml:space="preserve">
</t>
        </r>
      </text>
    </comment>
    <comment ref="F1" authorId="0">
      <text>
        <r>
          <rPr>
            <b/>
            <sz val="9"/>
            <color indexed="81"/>
            <rFont val="Tahoma"/>
            <family val="2"/>
          </rPr>
          <t>Used for verification</t>
        </r>
      </text>
    </comment>
  </commentList>
</comments>
</file>

<file path=xl/sharedStrings.xml><?xml version="1.0" encoding="utf-8"?>
<sst xmlns="http://schemas.openxmlformats.org/spreadsheetml/2006/main" count="422" uniqueCount="154">
  <si>
    <t>Demolition</t>
  </si>
  <si>
    <t>Tap &amp; Impact Fees</t>
  </si>
  <si>
    <t>Consultant</t>
  </si>
  <si>
    <t>Market Study</t>
  </si>
  <si>
    <t>Activity #:</t>
  </si>
  <si>
    <t>DEVELOPMENT COSTS</t>
  </si>
  <si>
    <t>CONSTRUCTION</t>
  </si>
  <si>
    <t>New Construction</t>
  </si>
  <si>
    <t>Operating Reserve</t>
  </si>
  <si>
    <t>Current Budget</t>
  </si>
  <si>
    <t>Budget</t>
  </si>
  <si>
    <t>Land &amp; Existing Structures</t>
  </si>
  <si>
    <t>On-Site Improvements</t>
  </si>
  <si>
    <t>Contractor Profit &amp; Overhead</t>
  </si>
  <si>
    <t>Accountant</t>
  </si>
  <si>
    <t>Architect</t>
  </si>
  <si>
    <t>Attorney</t>
  </si>
  <si>
    <t>Hazard/Liability Insurance</t>
  </si>
  <si>
    <t>Interest</t>
  </si>
  <si>
    <t>Payment/Performance Bond</t>
  </si>
  <si>
    <t>Title/Recording/Legal Fees</t>
  </si>
  <si>
    <t>Loan Origination/Closing</t>
  </si>
  <si>
    <t>Appraisal</t>
  </si>
  <si>
    <t>Environmental Review</t>
  </si>
  <si>
    <t>Relocation Expenses</t>
  </si>
  <si>
    <t>Developer Fees 5% (Acquisition)</t>
  </si>
  <si>
    <t>Developer Fees 15% (New, Rehab)</t>
  </si>
  <si>
    <t>General Requirements</t>
  </si>
  <si>
    <t>Rent-up Reserve</t>
  </si>
  <si>
    <t>Developer Fees 5%  (Acquisition)</t>
  </si>
  <si>
    <t>PFOther:</t>
  </si>
  <si>
    <t>COther:</t>
  </si>
  <si>
    <t>SIOther:</t>
  </si>
  <si>
    <t>ICOther:</t>
  </si>
  <si>
    <t>FFOther:</t>
  </si>
  <si>
    <t>SCOther:</t>
  </si>
  <si>
    <t>DROther:</t>
  </si>
  <si>
    <t>Amount</t>
  </si>
  <si>
    <t>Vendor</t>
  </si>
  <si>
    <t>Draw</t>
  </si>
  <si>
    <t>Section</t>
  </si>
  <si>
    <t>Line Item</t>
  </si>
  <si>
    <t>PROPERTY_ACQUISITION</t>
  </si>
  <si>
    <t>SITE_IMPROVEMENTS</t>
  </si>
  <si>
    <t>PROFESSIONAL_FEES</t>
  </si>
  <si>
    <t>INTERIM_COSTS</t>
  </si>
  <si>
    <t>FINANCING_FEES_AND_EXPENSES</t>
  </si>
  <si>
    <t>SOFT_COSTS</t>
  </si>
  <si>
    <t>DEVELOPMENT_RESERVES</t>
  </si>
  <si>
    <t>Invoice Date</t>
  </si>
  <si>
    <t>Date:</t>
  </si>
  <si>
    <t>Award #:</t>
  </si>
  <si>
    <t>Phone:</t>
  </si>
  <si>
    <t>Contact Person:</t>
  </si>
  <si>
    <t>Email:</t>
  </si>
  <si>
    <t xml:space="preserve">Is this the FINAL draw for this property?     </t>
  </si>
  <si>
    <t>3. Available Balance:</t>
  </si>
  <si>
    <r>
      <t>4. Amount of funds</t>
    </r>
    <r>
      <rPr>
        <sz val="10"/>
        <rFont val="Arial"/>
        <family val="2"/>
      </rPr>
      <t xml:space="preserve"> requested </t>
    </r>
    <r>
      <rPr>
        <b/>
        <sz val="10"/>
        <rFont val="Arial"/>
        <family val="2"/>
      </rPr>
      <t>this</t>
    </r>
    <r>
      <rPr>
        <sz val="10"/>
        <rFont val="Arial"/>
        <family val="2"/>
      </rPr>
      <t xml:space="preserve"> draw:</t>
    </r>
  </si>
  <si>
    <t>5. Balance after payment:</t>
  </si>
  <si>
    <t>2. Minus amount previously requested:</t>
  </si>
  <si>
    <t>The Participant certifies that this payment request is for eligible costs incurred in accordance with HOME Program regulations and that proper documentation has been included to support this request.</t>
  </si>
  <si>
    <t>Signature</t>
  </si>
  <si>
    <t>Date</t>
  </si>
  <si>
    <t>Title</t>
  </si>
  <si>
    <t>SCSHFDA Approved by</t>
  </si>
  <si>
    <t>HOME</t>
  </si>
  <si>
    <t>NHTF</t>
  </si>
  <si>
    <t>Original</t>
  </si>
  <si>
    <t>Revisions</t>
  </si>
  <si>
    <t>Current</t>
  </si>
  <si>
    <t>Source</t>
  </si>
  <si>
    <t>Type</t>
  </si>
  <si>
    <t>Enter Source</t>
  </si>
  <si>
    <t>Revision</t>
  </si>
  <si>
    <t>Other</t>
  </si>
  <si>
    <t>ExplanationSI</t>
  </si>
  <si>
    <t>ExplanationC1</t>
  </si>
  <si>
    <t>ExplanationC2</t>
  </si>
  <si>
    <t>ExplanationIC</t>
  </si>
  <si>
    <t>Funding Source:</t>
  </si>
  <si>
    <t>Example</t>
  </si>
  <si>
    <t>SecOrd</t>
  </si>
  <si>
    <t>LiOrd</t>
  </si>
  <si>
    <t>Owner Name</t>
  </si>
  <si>
    <t>Best Builder</t>
  </si>
  <si>
    <t>Best Demo Contractor</t>
  </si>
  <si>
    <t>Inv Num</t>
  </si>
  <si>
    <t>1-21032</t>
  </si>
  <si>
    <t>00005</t>
  </si>
  <si>
    <t>Best Architect</t>
  </si>
  <si>
    <t>60875</t>
  </si>
  <si>
    <t>Best Appraiser</t>
  </si>
  <si>
    <t>18-00001</t>
  </si>
  <si>
    <t>Best Consultant</t>
  </si>
  <si>
    <t>132463</t>
  </si>
  <si>
    <t>AIA-1</t>
  </si>
  <si>
    <t>340123</t>
  </si>
  <si>
    <t>Balance</t>
  </si>
  <si>
    <t>Activity#:</t>
  </si>
  <si>
    <t>Fed ID#:</t>
  </si>
  <si>
    <t>Type of funds requested:</t>
  </si>
  <si>
    <t>Combination</t>
  </si>
  <si>
    <t>3. If requesting funds for acquisition, a copy of the executed HUD-1 and the recorded deed must be provided.</t>
  </si>
  <si>
    <t>4. Documentation for soft costs must include invoices that itemize and clearly identify the costs being requested.</t>
  </si>
  <si>
    <t>5. All requests must be (1) reasonable, necessary, allocatable to the award, (2) for expenses items approved in the development budget during the application approval process, (3) supported by appropriate documentation, and (4) secured through the appropriate procurement and contracting processes as required.</t>
  </si>
  <si>
    <t>Printed Name</t>
  </si>
  <si>
    <r>
      <rPr>
        <b/>
        <sz val="10"/>
        <color theme="1"/>
        <rFont val="Calibri"/>
        <family val="2"/>
        <scheme val="minor"/>
      </rPr>
      <t>NOTE</t>
    </r>
    <r>
      <rPr>
        <sz val="10"/>
        <color theme="1"/>
        <rFont val="Calibri"/>
        <family val="2"/>
        <scheme val="minor"/>
      </rPr>
      <t>: Final draws for construction projects must be accompanied by the certificate(s) of occupancy or certificate of substantial completion. Final draws will not be released until the placed-in-service application is approved.</t>
    </r>
  </si>
  <si>
    <t>Yes</t>
  </si>
  <si>
    <t>No</t>
  </si>
  <si>
    <t>Address</t>
  </si>
  <si>
    <t>Building</t>
  </si>
  <si>
    <t>Select Type</t>
  </si>
  <si>
    <t>SCHTF</t>
  </si>
  <si>
    <t>HOME Award#</t>
  </si>
  <si>
    <t>HOME Award Amount</t>
  </si>
  <si>
    <t>SCHTF Award#</t>
  </si>
  <si>
    <t>SCHTF Award Amount</t>
  </si>
  <si>
    <t>NHTF Award#</t>
  </si>
  <si>
    <t>NHTF Award Amount</t>
  </si>
  <si>
    <t>Invoice Amount</t>
  </si>
  <si>
    <t>Data Sum</t>
  </si>
  <si>
    <t>Invoice#</t>
  </si>
  <si>
    <t>Difference</t>
  </si>
  <si>
    <t>Type:</t>
  </si>
  <si>
    <t>Forgivable Loan</t>
  </si>
  <si>
    <t>Repayable Loan</t>
  </si>
  <si>
    <t>Total=</t>
  </si>
  <si>
    <t>Request #:</t>
  </si>
  <si>
    <t>HOME Activity#</t>
  </si>
  <si>
    <t>NHTF Activity #</t>
  </si>
  <si>
    <t>SCHTF Activity #</t>
  </si>
  <si>
    <t>SRDP-15B - Draw Summary Form</t>
  </si>
  <si>
    <t>SRDP-15A  Request  for  Payment  of</t>
  </si>
  <si>
    <t>SRDP-15C - Budget Summary Form</t>
  </si>
  <si>
    <t>1. All Requests for Payment must include an SRDP-15B Draw Summary Form.</t>
  </si>
  <si>
    <t>2. If requesting costs for construction, an SRDP-5 Request for Inspection must be included along with AIA documents (signed by architect).</t>
  </si>
  <si>
    <t>Recipient Name:</t>
  </si>
  <si>
    <t>Recipient Address:</t>
  </si>
  <si>
    <t>Engineer</t>
  </si>
  <si>
    <t>Surveyor</t>
  </si>
  <si>
    <t>Soil Testing</t>
  </si>
  <si>
    <t>ExplanationSC2</t>
  </si>
  <si>
    <t>ExplanationPF</t>
  </si>
  <si>
    <t>ExplanationFE</t>
  </si>
  <si>
    <t>ExplanationSC1</t>
  </si>
  <si>
    <t>ExplanationDR</t>
  </si>
  <si>
    <t>Development Name:</t>
  </si>
  <si>
    <t>For you to use if necessary.</t>
  </si>
  <si>
    <r>
      <rPr>
        <b/>
        <sz val="11"/>
        <color theme="1"/>
        <rFont val="Calibri"/>
        <family val="2"/>
        <scheme val="minor"/>
      </rPr>
      <t>Documentation required for the payment request includes</t>
    </r>
    <r>
      <rPr>
        <sz val="11"/>
        <color theme="1"/>
        <rFont val="Calibri"/>
        <family val="2"/>
        <scheme val="minor"/>
      </rPr>
      <t xml:space="preserve"> </t>
    </r>
    <r>
      <rPr>
        <sz val="10"/>
        <color theme="1"/>
        <rFont val="Calibri"/>
        <family val="2"/>
        <scheme val="minor"/>
      </rPr>
      <t>(but may not be limited to)</t>
    </r>
    <r>
      <rPr>
        <sz val="11"/>
        <color theme="1"/>
        <rFont val="Calibri"/>
        <family val="2"/>
        <scheme val="minor"/>
      </rPr>
      <t>:</t>
    </r>
  </si>
  <si>
    <t xml:space="preserve"> TOTAL DEVELOPMENT COSTS:</t>
  </si>
  <si>
    <t>Def Repay Loan</t>
  </si>
  <si>
    <t>N/A</t>
  </si>
  <si>
    <t>Original Budget</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</si>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</sst>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
    <numFmt numFmtId="165" formatCode="&quot;$&quot;#,##0.00"/>
    <numFmt numFmtId="166" formatCode="&quot;$&quot;#,##0.00;[Red]&quot;$&quot;#,##0.00"/>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Arial MT"/>
    </font>
    <font>
      <b/>
      <sz val="10"/>
      <name val="Arial"/>
      <family val="2"/>
    </font>
    <font>
      <b/>
      <sz val="8"/>
      <color indexed="12"/>
      <name val="Arial"/>
      <family val="2"/>
    </font>
    <font>
      <b/>
      <sz val="8"/>
      <name val="Arial"/>
      <family val="2"/>
    </font>
    <font>
      <sz val="8"/>
      <name val="Arial"/>
      <family val="2"/>
    </font>
    <font>
      <b/>
      <sz val="11"/>
      <color indexed="8"/>
      <name val="Arial"/>
      <family val="2"/>
    </font>
    <font>
      <b/>
      <sz val="11"/>
      <name val="Arial"/>
      <family val="2"/>
    </font>
    <font>
      <sz val="11"/>
      <name val="Arial"/>
      <family val="2"/>
    </font>
    <font>
      <sz val="11"/>
      <color indexed="8"/>
      <name val="Arial"/>
      <family val="2"/>
    </font>
    <font>
      <b/>
      <sz val="11"/>
      <color indexed="12"/>
      <name val="Arial"/>
      <family val="2"/>
    </font>
    <font>
      <b/>
      <sz val="9"/>
      <color indexed="8"/>
      <name val="Arial"/>
      <family val="2"/>
    </font>
    <font>
      <sz val="9"/>
      <color indexed="8"/>
      <name val="Arial"/>
      <family val="2"/>
    </font>
    <font>
      <sz val="9"/>
      <name val="Arial"/>
      <family val="2"/>
    </font>
    <font>
      <b/>
      <sz val="9"/>
      <name val="Arial"/>
      <family val="2"/>
    </font>
    <font>
      <b/>
      <sz val="12"/>
      <color indexed="8"/>
      <name val="Arial"/>
      <family val="2"/>
    </font>
    <font>
      <sz val="9"/>
      <color indexed="12"/>
      <name val="Arial"/>
      <family val="2"/>
    </font>
    <font>
      <b/>
      <sz val="10"/>
      <color indexed="12"/>
      <name val="Arial"/>
      <family val="2"/>
    </font>
    <font>
      <sz val="9"/>
      <color indexed="8"/>
      <name val="Arial"/>
      <family val="2"/>
    </font>
    <font>
      <sz val="9"/>
      <color theme="0"/>
      <name val="Arial"/>
      <family val="2"/>
    </font>
    <font>
      <sz val="10"/>
      <name val="Arial"/>
      <family val="2"/>
    </font>
    <font>
      <b/>
      <sz val="11"/>
      <color theme="1"/>
      <name val="Calibri"/>
      <family val="2"/>
      <scheme val="minor"/>
    </font>
    <font>
      <sz val="10"/>
      <color theme="1"/>
      <name val="Calibri"/>
      <family val="2"/>
      <scheme val="minor"/>
    </font>
    <font>
      <sz val="8"/>
      <color theme="0"/>
      <name val="Arial"/>
      <family val="2"/>
    </font>
    <font>
      <b/>
      <sz val="10"/>
      <color theme="1"/>
      <name val="Calibri"/>
      <family val="2"/>
      <scheme val="minor"/>
    </font>
    <font>
      <sz val="9"/>
      <color indexed="81"/>
      <name val="Tahoma"/>
      <family val="2"/>
    </font>
    <font>
      <b/>
      <sz val="9"/>
      <color indexed="81"/>
      <name val="Tahoma"/>
      <family val="2"/>
    </font>
    <font>
      <b/>
      <sz val="14"/>
      <name val="Arial"/>
      <family val="2"/>
    </font>
    <font>
      <u/>
      <sz val="10"/>
      <color theme="10"/>
      <name val="Arial"/>
      <family val="2"/>
    </font>
    <font>
      <sz val="12"/>
      <color theme="1"/>
      <name val="Calibri"/>
      <family val="2"/>
      <scheme val="minor"/>
    </font>
    <font>
      <b/>
      <sz val="9"/>
      <color rgb="FFFF0000"/>
      <name val="Arial"/>
      <family val="2"/>
    </font>
    <font>
      <sz val="10"/>
      <name val="Arial"/>
      <family val="2"/>
    </font>
    <font>
      <b/>
      <sz val="11"/>
      <color rgb="FFFF0000"/>
      <name val="Calibri"/>
      <family val="2"/>
      <scheme val="minor"/>
    </font>
    <font>
      <sz val="10"/>
      <color theme="0"/>
      <name val="Arial"/>
      <family val="2"/>
    </font>
    <font>
      <b/>
      <sz val="9"/>
      <color indexed="12"/>
      <name val="Arial"/>
      <family val="2"/>
    </font>
    <font>
      <sz val="11"/>
      <name val="Calibri"/>
      <family val="2"/>
      <scheme val="minor"/>
    </font>
    <font>
      <sz val="11"/>
      <color theme="0"/>
      <name val="Calibri"/>
      <family val="2"/>
      <scheme val="minor"/>
    </font>
    <font>
      <b/>
      <sz val="9"/>
      <color theme="0"/>
      <name val="Arial"/>
      <family val="2"/>
    </font>
    <font>
      <sz val="10"/>
      <name val="Calibri"/>
      <family val="2"/>
      <scheme val="minor"/>
    </font>
    <font>
      <sz val="10.5"/>
      <color theme="1"/>
      <name val="Calibri"/>
      <family val="2"/>
      <scheme val="minor"/>
    </font>
    <font>
      <b/>
      <sz val="10"/>
      <color indexed="8"/>
      <name val="Arial"/>
      <family val="2"/>
    </font>
    <font>
      <i/>
      <sz val="9"/>
      <name val="Arial"/>
      <family val="2"/>
    </font>
    <font>
      <b/>
      <i/>
      <sz val="9"/>
      <name val="Arial"/>
      <family val="2"/>
    </font>
    <font>
      <sz val="9"/>
      <color rgb="FF0000FF"/>
      <name val="Arial"/>
      <family val="2"/>
    </font>
  </fonts>
  <fills count="12">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theme="9" tint="0.39997558519241921"/>
        <bgColor indexed="64"/>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4">
    <xf numFmtId="0" fontId="0" fillId="0" borderId="0"/>
    <xf numFmtId="43" fontId="14" fillId="0" borderId="0" applyFont="0" applyFill="0" applyBorder="0" applyAlignment="0" applyProtection="0"/>
    <xf numFmtId="0" fontId="16" fillId="2"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0" fontId="43" fillId="0" borderId="0" applyNumberFormat="0" applyFill="0" applyBorder="0" applyAlignment="0" applyProtection="0"/>
    <xf numFmtId="0" fontId="46" fillId="0" borderId="0"/>
    <xf numFmtId="0" fontId="9"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14" fillId="0" borderId="0"/>
    <xf numFmtId="0" fontId="2" fillId="0" borderId="0"/>
  </cellStyleXfs>
  <cellXfs count="377">
    <xf numFmtId="0" fontId="0" fillId="0" borderId="0" xfId="0"/>
    <xf numFmtId="0" fontId="17" fillId="0" borderId="0" xfId="0" applyFont="1" applyFill="1" applyBorder="1" applyAlignment="1">
      <alignment horizontal="center"/>
    </xf>
    <xf numFmtId="0" fontId="18" fillId="0" borderId="0" xfId="0" applyFont="1" applyFill="1" applyBorder="1" applyAlignment="1">
      <alignment horizontal="center"/>
    </xf>
    <xf numFmtId="165" fontId="0" fillId="0" borderId="0" xfId="0" applyNumberFormat="1"/>
    <xf numFmtId="0" fontId="19" fillId="0" borderId="0" xfId="0" applyFont="1" applyFill="1" applyBorder="1" applyAlignment="1">
      <alignment horizontal="center"/>
    </xf>
    <xf numFmtId="165" fontId="20" fillId="0" borderId="0" xfId="0" applyNumberFormat="1" applyFont="1" applyFill="1" applyBorder="1"/>
    <xf numFmtId="165" fontId="0" fillId="0" borderId="0" xfId="0" applyNumberFormat="1" applyFill="1" applyBorder="1"/>
    <xf numFmtId="0" fontId="23" fillId="0" borderId="0" xfId="0" applyFont="1"/>
    <xf numFmtId="0" fontId="22" fillId="0" borderId="0" xfId="0" applyFont="1" applyFill="1" applyBorder="1" applyAlignment="1">
      <alignment horizontal="center"/>
    </xf>
    <xf numFmtId="165" fontId="23" fillId="0" borderId="0" xfId="0" applyNumberFormat="1" applyFont="1" applyFill="1" applyBorder="1"/>
    <xf numFmtId="165" fontId="25" fillId="0" borderId="0" xfId="0" applyNumberFormat="1" applyFont="1" applyFill="1" applyBorder="1"/>
    <xf numFmtId="0" fontId="26" fillId="4" borderId="0" xfId="2" applyNumberFormat="1" applyFont="1" applyFill="1" applyProtection="1"/>
    <xf numFmtId="0" fontId="27" fillId="4" borderId="2" xfId="2" applyNumberFormat="1" applyFont="1" applyFill="1" applyBorder="1" applyProtection="1"/>
    <xf numFmtId="0" fontId="27" fillId="4" borderId="2" xfId="2" applyNumberFormat="1" applyFont="1" applyFill="1" applyBorder="1" applyAlignment="1" applyProtection="1">
      <alignment horizontal="left"/>
    </xf>
    <xf numFmtId="0" fontId="27" fillId="4" borderId="2" xfId="2" quotePrefix="1" applyNumberFormat="1" applyFont="1" applyFill="1" applyBorder="1" applyAlignment="1" applyProtection="1">
      <alignment horizontal="left"/>
    </xf>
    <xf numFmtId="0" fontId="26" fillId="4" borderId="2" xfId="2" applyNumberFormat="1" applyFont="1" applyFill="1" applyBorder="1" applyAlignment="1" applyProtection="1">
      <alignment horizontal="left"/>
    </xf>
    <xf numFmtId="0" fontId="26" fillId="3" borderId="2" xfId="2" applyNumberFormat="1" applyFont="1" applyFill="1" applyBorder="1" applyAlignment="1" applyProtection="1">
      <alignment horizontal="center"/>
    </xf>
    <xf numFmtId="0" fontId="26" fillId="3" borderId="2" xfId="2" applyNumberFormat="1" applyFont="1" applyFill="1" applyBorder="1" applyAlignment="1" applyProtection="1"/>
    <xf numFmtId="0" fontId="26" fillId="3" borderId="2" xfId="2" applyNumberFormat="1" applyFont="1" applyFill="1" applyBorder="1" applyAlignment="1" applyProtection="1">
      <alignment horizontal="left"/>
    </xf>
    <xf numFmtId="0" fontId="26" fillId="3" borderId="7" xfId="2" applyNumberFormat="1" applyFont="1" applyFill="1" applyBorder="1" applyAlignment="1" applyProtection="1">
      <alignment horizontal="center"/>
    </xf>
    <xf numFmtId="0" fontId="33" fillId="4" borderId="2" xfId="2" quotePrefix="1" applyNumberFormat="1" applyFont="1" applyFill="1" applyBorder="1" applyAlignment="1" applyProtection="1">
      <alignment horizontal="left"/>
    </xf>
    <xf numFmtId="0" fontId="33" fillId="4" borderId="2" xfId="2" applyNumberFormat="1" applyFont="1" applyFill="1" applyBorder="1" applyAlignment="1" applyProtection="1">
      <alignment horizontal="left"/>
    </xf>
    <xf numFmtId="0" fontId="33" fillId="4" borderId="2" xfId="2" applyNumberFormat="1" applyFont="1" applyFill="1" applyBorder="1" applyProtection="1"/>
    <xf numFmtId="0" fontId="0" fillId="0" borderId="1" xfId="0" applyBorder="1"/>
    <xf numFmtId="0" fontId="35" fillId="0" borderId="1" xfId="0" applyFont="1" applyBorder="1"/>
    <xf numFmtId="165" fontId="0" fillId="0" borderId="1" xfId="0" applyNumberFormat="1" applyBorder="1"/>
    <xf numFmtId="0" fontId="35" fillId="0" borderId="0" xfId="0" applyFont="1"/>
    <xf numFmtId="14" fontId="0" fillId="0" borderId="1" xfId="0" applyNumberFormat="1" applyBorder="1"/>
    <xf numFmtId="0" fontId="35" fillId="0" borderId="0" xfId="0" applyFont="1" applyAlignment="1">
      <alignment horizontal="center"/>
    </xf>
    <xf numFmtId="0" fontId="14" fillId="0" borderId="1" xfId="0" applyFont="1" applyBorder="1"/>
    <xf numFmtId="0" fontId="14" fillId="0" borderId="0" xfId="0" applyFont="1"/>
    <xf numFmtId="0" fontId="13" fillId="0" borderId="0" xfId="3"/>
    <xf numFmtId="0" fontId="13" fillId="0" borderId="0" xfId="3" applyFill="1" applyBorder="1" applyAlignment="1" applyProtection="1">
      <alignment horizontal="left"/>
    </xf>
    <xf numFmtId="0" fontId="13" fillId="0" borderId="0" xfId="3" applyProtection="1"/>
    <xf numFmtId="0" fontId="13" fillId="0" borderId="0" xfId="3" applyFill="1" applyBorder="1" applyProtection="1"/>
    <xf numFmtId="0" fontId="13" fillId="0" borderId="0" xfId="3" applyFill="1" applyAlignment="1" applyProtection="1">
      <alignment horizontal="right"/>
    </xf>
    <xf numFmtId="0" fontId="13" fillId="0" borderId="0" xfId="3" applyFill="1" applyProtection="1"/>
    <xf numFmtId="44" fontId="0" fillId="0" borderId="0" xfId="4" applyFont="1" applyFill="1" applyBorder="1" applyAlignment="1" applyProtection="1">
      <alignment horizontal="left"/>
    </xf>
    <xf numFmtId="43" fontId="15" fillId="0" borderId="0" xfId="0" applyNumberFormat="1" applyFont="1"/>
    <xf numFmtId="0" fontId="13" fillId="0" borderId="0" xfId="3" applyFill="1" applyBorder="1" applyAlignment="1" applyProtection="1">
      <alignment horizontal="center"/>
    </xf>
    <xf numFmtId="0" fontId="28" fillId="0" borderId="2" xfId="2" applyNumberFormat="1" applyFont="1" applyFill="1" applyBorder="1" applyProtection="1">
      <protection locked="0"/>
    </xf>
    <xf numFmtId="0" fontId="27" fillId="4" borderId="6" xfId="2" applyNumberFormat="1" applyFont="1" applyFill="1" applyBorder="1" applyProtection="1"/>
    <xf numFmtId="0" fontId="27" fillId="4" borderId="6" xfId="2" applyNumberFormat="1" applyFont="1" applyFill="1" applyBorder="1" applyAlignment="1" applyProtection="1">
      <alignment horizontal="left"/>
    </xf>
    <xf numFmtId="49" fontId="14" fillId="0" borderId="1" xfId="0" applyNumberFormat="1" applyFont="1" applyBorder="1"/>
    <xf numFmtId="49" fontId="14" fillId="0" borderId="0" xfId="0" applyNumberFormat="1" applyFont="1" applyAlignment="1">
      <alignment horizontal="center"/>
    </xf>
    <xf numFmtId="49" fontId="0" fillId="0" borderId="1" xfId="0" applyNumberFormat="1" applyBorder="1"/>
    <xf numFmtId="49" fontId="0" fillId="0" borderId="0" xfId="0" applyNumberFormat="1"/>
    <xf numFmtId="0" fontId="0" fillId="0" borderId="0" xfId="0" applyProtection="1"/>
    <xf numFmtId="0" fontId="27" fillId="0" borderId="2" xfId="2" applyNumberFormat="1" applyFont="1" applyFill="1" applyBorder="1" applyProtection="1">
      <protection locked="0"/>
    </xf>
    <xf numFmtId="0" fontId="14" fillId="0" borderId="1" xfId="0" applyFont="1" applyBorder="1" applyProtection="1">
      <protection locked="0"/>
    </xf>
    <xf numFmtId="0" fontId="0" fillId="0" borderId="1" xfId="0" applyBorder="1" applyProtection="1">
      <protection locked="0"/>
    </xf>
    <xf numFmtId="0" fontId="35" fillId="0" borderId="1" xfId="0" applyFont="1" applyBorder="1" applyProtection="1">
      <protection locked="0"/>
    </xf>
    <xf numFmtId="0" fontId="13" fillId="0" borderId="0" xfId="3" applyBorder="1" applyAlignment="1" applyProtection="1">
      <alignment horizontal="right"/>
    </xf>
    <xf numFmtId="0" fontId="11" fillId="0" borderId="0" xfId="3" applyFont="1" applyAlignment="1">
      <alignment horizontal="left"/>
    </xf>
    <xf numFmtId="0" fontId="36" fillId="0" borderId="0" xfId="3" applyFont="1" applyFill="1" applyAlignment="1"/>
    <xf numFmtId="0" fontId="12" fillId="0" borderId="0" xfId="3" applyFont="1" applyFill="1" applyAlignment="1">
      <alignment wrapText="1"/>
    </xf>
    <xf numFmtId="0" fontId="13" fillId="0" borderId="0" xfId="3" applyFill="1" applyAlignment="1"/>
    <xf numFmtId="0" fontId="12" fillId="0" borderId="0" xfId="3" applyFont="1" applyFill="1" applyAlignment="1">
      <alignment vertical="top" wrapText="1"/>
    </xf>
    <xf numFmtId="49" fontId="12" fillId="0" borderId="0" xfId="3" applyNumberFormat="1" applyFont="1" applyFill="1" applyBorder="1" applyAlignment="1">
      <alignment vertical="top" wrapText="1"/>
    </xf>
    <xf numFmtId="49" fontId="12" fillId="0" borderId="0" xfId="3" applyNumberFormat="1" applyFont="1" applyFill="1" applyBorder="1" applyAlignment="1">
      <alignment horizontal="left" vertical="top" wrapText="1"/>
    </xf>
    <xf numFmtId="0" fontId="39" fillId="0" borderId="0" xfId="3" applyFont="1" applyFill="1" applyAlignment="1">
      <alignment vertical="top" wrapText="1"/>
    </xf>
    <xf numFmtId="0" fontId="37" fillId="0" borderId="0" xfId="3" applyFont="1" applyFill="1" applyAlignment="1">
      <alignment vertical="top" wrapText="1"/>
    </xf>
    <xf numFmtId="0" fontId="13" fillId="0" borderId="0" xfId="3" applyFill="1" applyAlignment="1">
      <alignment vertical="top"/>
    </xf>
    <xf numFmtId="0" fontId="0" fillId="0" borderId="0" xfId="0" applyBorder="1" applyProtection="1"/>
    <xf numFmtId="0" fontId="12" fillId="0" borderId="0" xfId="3" applyFont="1" applyBorder="1" applyAlignment="1" applyProtection="1"/>
    <xf numFmtId="0" fontId="13" fillId="0" borderId="0" xfId="3" applyBorder="1" applyAlignment="1" applyProtection="1"/>
    <xf numFmtId="0" fontId="13" fillId="0" borderId="0" xfId="3" applyBorder="1" applyProtection="1"/>
    <xf numFmtId="0" fontId="13" fillId="0" borderId="0" xfId="3" applyFill="1" applyBorder="1" applyAlignment="1" applyProtection="1"/>
    <xf numFmtId="0" fontId="12" fillId="0" borderId="0" xfId="3" applyFont="1" applyAlignment="1" applyProtection="1">
      <alignment horizontal="left"/>
    </xf>
    <xf numFmtId="0" fontId="13" fillId="0" borderId="0" xfId="3" applyFont="1" applyBorder="1" applyProtection="1"/>
    <xf numFmtId="0" fontId="12" fillId="0" borderId="0" xfId="3" applyFont="1" applyBorder="1" applyAlignment="1" applyProtection="1">
      <alignment wrapText="1"/>
    </xf>
    <xf numFmtId="0" fontId="37" fillId="0" borderId="0" xfId="3" applyFont="1" applyBorder="1" applyAlignment="1" applyProtection="1">
      <alignment vertical="top" wrapText="1"/>
    </xf>
    <xf numFmtId="49" fontId="37" fillId="0" borderId="0" xfId="3" applyNumberFormat="1" applyFont="1" applyBorder="1" applyAlignment="1" applyProtection="1">
      <alignment horizontal="left" vertical="top" wrapText="1"/>
    </xf>
    <xf numFmtId="0" fontId="12" fillId="0" borderId="0" xfId="3" applyFont="1" applyBorder="1" applyProtection="1"/>
    <xf numFmtId="0" fontId="36" fillId="0" borderId="0" xfId="3" applyFont="1" applyFill="1" applyAlignment="1" applyProtection="1"/>
    <xf numFmtId="0" fontId="13" fillId="0" borderId="0" xfId="3" applyFill="1" applyAlignment="1" applyProtection="1"/>
    <xf numFmtId="0" fontId="12" fillId="0" borderId="0" xfId="3" applyFont="1" applyFill="1" applyAlignment="1" applyProtection="1">
      <alignment vertical="top" wrapText="1"/>
    </xf>
    <xf numFmtId="49" fontId="12" fillId="0" borderId="0" xfId="3" applyNumberFormat="1" applyFont="1" applyFill="1" applyBorder="1" applyAlignment="1" applyProtection="1">
      <alignment vertical="top" wrapText="1"/>
    </xf>
    <xf numFmtId="49" fontId="12" fillId="0" borderId="0" xfId="3" applyNumberFormat="1" applyFont="1" applyFill="1" applyBorder="1" applyAlignment="1" applyProtection="1">
      <alignment horizontal="left" vertical="top" wrapText="1"/>
    </xf>
    <xf numFmtId="0" fontId="37" fillId="0" borderId="0" xfId="3" applyFont="1" applyFill="1" applyAlignment="1" applyProtection="1">
      <alignment vertical="top" wrapText="1"/>
    </xf>
    <xf numFmtId="0" fontId="21" fillId="9" borderId="8" xfId="2" applyNumberFormat="1" applyFont="1" applyFill="1" applyBorder="1" applyAlignment="1" applyProtection="1">
      <alignment horizontal="right"/>
    </xf>
    <xf numFmtId="0" fontId="26" fillId="4" borderId="10" xfId="2" applyNumberFormat="1" applyFont="1" applyFill="1" applyBorder="1" applyProtection="1"/>
    <xf numFmtId="0" fontId="21" fillId="9" borderId="23" xfId="2" applyNumberFormat="1" applyFont="1" applyFill="1" applyBorder="1" applyAlignment="1" applyProtection="1">
      <alignment horizontal="right"/>
    </xf>
    <xf numFmtId="165" fontId="14" fillId="0" borderId="0" xfId="0" applyNumberFormat="1" applyFont="1"/>
    <xf numFmtId="0" fontId="26" fillId="3" borderId="19" xfId="2" applyNumberFormat="1" applyFont="1" applyFill="1" applyBorder="1" applyAlignment="1" applyProtection="1">
      <alignment horizontal="center"/>
      <protection hidden="1"/>
    </xf>
    <xf numFmtId="165" fontId="26" fillId="3" borderId="1" xfId="2" applyNumberFormat="1" applyFont="1" applyFill="1" applyBorder="1" applyAlignment="1" applyProtection="1">
      <alignment horizontal="center"/>
      <protection hidden="1"/>
    </xf>
    <xf numFmtId="165" fontId="26" fillId="3" borderId="14" xfId="2" applyNumberFormat="1" applyFont="1" applyFill="1" applyBorder="1" applyAlignment="1" applyProtection="1">
      <alignment horizontal="center"/>
      <protection hidden="1"/>
    </xf>
    <xf numFmtId="0" fontId="26" fillId="4" borderId="11" xfId="2" applyNumberFormat="1" applyFont="1" applyFill="1" applyBorder="1" applyProtection="1">
      <protection hidden="1"/>
    </xf>
    <xf numFmtId="165" fontId="27" fillId="4" borderId="0" xfId="2" applyNumberFormat="1" applyFont="1" applyFill="1" applyBorder="1" applyProtection="1">
      <protection hidden="1"/>
    </xf>
    <xf numFmtId="165" fontId="27" fillId="4" borderId="12" xfId="2" applyNumberFormat="1" applyFont="1" applyFill="1" applyBorder="1" applyProtection="1">
      <protection hidden="1"/>
    </xf>
    <xf numFmtId="165" fontId="27" fillId="4" borderId="11" xfId="2" applyNumberFormat="1" applyFont="1" applyFill="1" applyBorder="1" applyProtection="1">
      <protection hidden="1"/>
    </xf>
    <xf numFmtId="165" fontId="27" fillId="4" borderId="4" xfId="2" applyNumberFormat="1" applyFont="1" applyFill="1" applyBorder="1" applyProtection="1">
      <protection hidden="1"/>
    </xf>
    <xf numFmtId="0" fontId="0" fillId="0" borderId="0" xfId="0" applyProtection="1">
      <protection hidden="1"/>
    </xf>
    <xf numFmtId="0" fontId="17" fillId="0" borderId="0" xfId="0" applyFont="1" applyAlignment="1" applyProtection="1">
      <alignment horizontal="left"/>
      <protection hidden="1"/>
    </xf>
    <xf numFmtId="0" fontId="17" fillId="0" borderId="0" xfId="0" applyFont="1" applyAlignment="1" applyProtection="1">
      <protection hidden="1"/>
    </xf>
    <xf numFmtId="0" fontId="13" fillId="0" borderId="0" xfId="3" applyAlignment="1" applyProtection="1">
      <alignment horizontal="right"/>
      <protection hidden="1"/>
    </xf>
    <xf numFmtId="0" fontId="0" fillId="0" borderId="0" xfId="0" applyBorder="1" applyProtection="1">
      <protection hidden="1"/>
    </xf>
    <xf numFmtId="0" fontId="13" fillId="0" borderId="0" xfId="3" applyAlignment="1" applyProtection="1">
      <protection hidden="1"/>
    </xf>
    <xf numFmtId="0" fontId="11" fillId="0" borderId="0" xfId="3" applyFont="1" applyFill="1" applyBorder="1" applyAlignment="1" applyProtection="1">
      <alignment horizontal="right"/>
      <protection hidden="1"/>
    </xf>
    <xf numFmtId="0" fontId="13" fillId="8" borderId="1" xfId="3" applyFill="1" applyBorder="1" applyAlignment="1" applyProtection="1">
      <alignment horizontal="center"/>
      <protection hidden="1"/>
    </xf>
    <xf numFmtId="0" fontId="13" fillId="8" borderId="1" xfId="3" applyFill="1" applyBorder="1" applyAlignment="1" applyProtection="1">
      <alignment horizontal="center"/>
      <protection locked="0" hidden="1"/>
    </xf>
    <xf numFmtId="0" fontId="13" fillId="0" borderId="0" xfId="3" applyFill="1" applyBorder="1" applyProtection="1">
      <protection hidden="1"/>
    </xf>
    <xf numFmtId="0" fontId="13" fillId="0" borderId="0" xfId="3" applyFill="1" applyBorder="1" applyAlignment="1" applyProtection="1">
      <alignment horizontal="left"/>
      <protection hidden="1"/>
    </xf>
    <xf numFmtId="0" fontId="13" fillId="0" borderId="0" xfId="3" applyFill="1" applyBorder="1" applyAlignment="1" applyProtection="1">
      <alignment horizontal="center"/>
      <protection hidden="1"/>
    </xf>
    <xf numFmtId="0" fontId="13" fillId="0" borderId="0" xfId="3" applyProtection="1">
      <protection hidden="1"/>
    </xf>
    <xf numFmtId="0" fontId="11" fillId="0" borderId="0" xfId="3" applyFont="1" applyFill="1" applyBorder="1" applyAlignment="1" applyProtection="1">
      <alignment horizontal="center"/>
      <protection hidden="1"/>
    </xf>
    <xf numFmtId="0" fontId="10" fillId="8" borderId="1" xfId="3" applyFont="1" applyFill="1" applyBorder="1" applyAlignment="1" applyProtection="1">
      <alignment horizontal="center"/>
      <protection locked="0" hidden="1"/>
    </xf>
    <xf numFmtId="0" fontId="13" fillId="0" borderId="0" xfId="3" applyFill="1" applyProtection="1">
      <protection hidden="1"/>
    </xf>
    <xf numFmtId="0" fontId="13" fillId="0" borderId="0" xfId="3" applyBorder="1" applyAlignment="1" applyProtection="1">
      <alignment horizontal="right"/>
      <protection hidden="1"/>
    </xf>
    <xf numFmtId="0" fontId="13" fillId="0" borderId="0" xfId="3" applyAlignment="1" applyProtection="1">
      <alignment horizontal="left"/>
      <protection hidden="1"/>
    </xf>
    <xf numFmtId="0" fontId="0" fillId="0" borderId="0" xfId="0" applyAlignment="1" applyProtection="1">
      <alignment horizontal="left"/>
      <protection hidden="1"/>
    </xf>
    <xf numFmtId="165" fontId="13" fillId="0" borderId="10" xfId="3" applyNumberFormat="1" applyFill="1" applyBorder="1" applyAlignment="1" applyProtection="1">
      <alignment horizontal="center"/>
      <protection hidden="1"/>
    </xf>
    <xf numFmtId="0" fontId="8" fillId="0" borderId="0" xfId="3" applyFont="1" applyFill="1" applyProtection="1">
      <protection hidden="1"/>
    </xf>
    <xf numFmtId="0" fontId="12" fillId="8" borderId="1" xfId="3" applyFont="1" applyFill="1" applyBorder="1" applyProtection="1">
      <protection hidden="1"/>
    </xf>
    <xf numFmtId="165" fontId="13" fillId="0" borderId="0" xfId="3" applyNumberFormat="1" applyFill="1" applyBorder="1" applyAlignment="1" applyProtection="1">
      <alignment horizontal="center"/>
      <protection hidden="1"/>
    </xf>
    <xf numFmtId="0" fontId="11" fillId="0" borderId="0" xfId="3" applyFont="1" applyProtection="1">
      <protection hidden="1"/>
    </xf>
    <xf numFmtId="0" fontId="13" fillId="0" borderId="0" xfId="3" applyFont="1" applyProtection="1">
      <protection hidden="1"/>
    </xf>
    <xf numFmtId="0" fontId="11" fillId="0" borderId="0" xfId="3" applyFont="1" applyAlignment="1" applyProtection="1">
      <alignment horizontal="left"/>
      <protection hidden="1"/>
    </xf>
    <xf numFmtId="0" fontId="13" fillId="0" borderId="0" xfId="3" applyFont="1" applyAlignment="1" applyProtection="1">
      <alignment horizontal="left"/>
      <protection hidden="1"/>
    </xf>
    <xf numFmtId="0" fontId="0" fillId="0" borderId="0" xfId="0" applyFill="1" applyBorder="1" applyProtection="1">
      <protection hidden="1"/>
    </xf>
    <xf numFmtId="0" fontId="0" fillId="0" borderId="0" xfId="0" applyFill="1" applyProtection="1">
      <protection hidden="1"/>
    </xf>
    <xf numFmtId="0" fontId="14" fillId="8" borderId="1" xfId="0" applyFont="1" applyFill="1" applyBorder="1" applyProtection="1">
      <protection locked="0" hidden="1"/>
    </xf>
    <xf numFmtId="0" fontId="45" fillId="0" borderId="0" xfId="0" applyFont="1" applyFill="1" applyAlignment="1" applyProtection="1">
      <alignment vertical="top" wrapText="1"/>
      <protection hidden="1"/>
    </xf>
    <xf numFmtId="0" fontId="13" fillId="0" borderId="20" xfId="3" applyFont="1" applyBorder="1" applyProtection="1">
      <protection hidden="1"/>
    </xf>
    <xf numFmtId="0" fontId="45" fillId="0" borderId="20" xfId="0" applyFont="1" applyFill="1" applyBorder="1" applyAlignment="1" applyProtection="1">
      <alignment vertical="top" wrapText="1"/>
      <protection hidden="1"/>
    </xf>
    <xf numFmtId="0" fontId="0" fillId="0" borderId="20" xfId="0" applyBorder="1" applyProtection="1">
      <protection hidden="1"/>
    </xf>
    <xf numFmtId="49" fontId="37" fillId="0" borderId="20" xfId="3" applyNumberFormat="1" applyFont="1" applyBorder="1" applyAlignment="1" applyProtection="1">
      <alignment horizontal="left" vertical="top" wrapText="1"/>
      <protection hidden="1"/>
    </xf>
    <xf numFmtId="49" fontId="37" fillId="0" borderId="0" xfId="3" applyNumberFormat="1" applyFont="1" applyBorder="1" applyAlignment="1" applyProtection="1">
      <alignment vertical="top" wrapText="1"/>
      <protection hidden="1"/>
    </xf>
    <xf numFmtId="0" fontId="13" fillId="0" borderId="0" xfId="3" applyBorder="1" applyAlignment="1" applyProtection="1">
      <protection hidden="1"/>
    </xf>
    <xf numFmtId="0" fontId="13" fillId="0" borderId="0" xfId="3" applyBorder="1" applyProtection="1">
      <protection hidden="1"/>
    </xf>
    <xf numFmtId="0" fontId="12" fillId="0" borderId="0" xfId="3" applyFont="1" applyBorder="1" applyAlignment="1" applyProtection="1">
      <alignment horizontal="left"/>
      <protection hidden="1"/>
    </xf>
    <xf numFmtId="0" fontId="13" fillId="0" borderId="0" xfId="3" applyBorder="1" applyAlignment="1" applyProtection="1">
      <alignment horizontal="left"/>
      <protection hidden="1"/>
    </xf>
    <xf numFmtId="0" fontId="12" fillId="0" borderId="9" xfId="3" applyFont="1" applyBorder="1" applyAlignment="1" applyProtection="1">
      <alignment horizontal="left"/>
      <protection hidden="1"/>
    </xf>
    <xf numFmtId="0" fontId="13" fillId="0" borderId="9" xfId="3" applyFont="1" applyBorder="1" applyAlignment="1" applyProtection="1">
      <alignment horizontal="left"/>
      <protection hidden="1"/>
    </xf>
    <xf numFmtId="0" fontId="21" fillId="5" borderId="0" xfId="2" applyNumberFormat="1" applyFont="1" applyFill="1" applyProtection="1">
      <protection hidden="1"/>
    </xf>
    <xf numFmtId="0" fontId="22" fillId="5" borderId="0" xfId="0" applyFont="1" applyFill="1" applyBorder="1" applyAlignment="1" applyProtection="1">
      <alignment horizontal="center"/>
      <protection hidden="1"/>
    </xf>
    <xf numFmtId="0" fontId="29" fillId="7" borderId="0" xfId="0" applyFont="1" applyFill="1" applyBorder="1" applyAlignment="1" applyProtection="1">
      <alignment horizontal="center"/>
      <protection hidden="1"/>
    </xf>
    <xf numFmtId="0" fontId="23" fillId="0" borderId="0" xfId="0" applyFont="1" applyProtection="1">
      <protection hidden="1"/>
    </xf>
    <xf numFmtId="0" fontId="21" fillId="5" borderId="0" xfId="2" applyNumberFormat="1" applyFont="1" applyFill="1" applyBorder="1" applyAlignment="1" applyProtection="1">
      <alignment horizontal="center"/>
      <protection hidden="1"/>
    </xf>
    <xf numFmtId="0" fontId="24" fillId="5" borderId="0" xfId="2" applyNumberFormat="1" applyFont="1" applyFill="1" applyProtection="1">
      <protection hidden="1"/>
    </xf>
    <xf numFmtId="165" fontId="23" fillId="5" borderId="0" xfId="0" applyNumberFormat="1" applyFont="1" applyFill="1" applyBorder="1" applyAlignment="1" applyProtection="1">
      <alignment horizontal="center"/>
      <protection hidden="1"/>
    </xf>
    <xf numFmtId="165" fontId="28" fillId="7" borderId="0" xfId="0" applyNumberFormat="1" applyFont="1" applyFill="1" applyBorder="1" applyAlignment="1" applyProtection="1">
      <alignment horizontal="center"/>
      <protection hidden="1"/>
    </xf>
    <xf numFmtId="164" fontId="28" fillId="7" borderId="0" xfId="0" applyNumberFormat="1" applyFont="1" applyFill="1" applyBorder="1" applyAlignment="1" applyProtection="1">
      <alignment horizontal="center"/>
      <protection hidden="1"/>
    </xf>
    <xf numFmtId="0" fontId="26" fillId="3" borderId="2" xfId="2" applyNumberFormat="1" applyFont="1" applyFill="1" applyBorder="1" applyAlignment="1" applyProtection="1">
      <protection hidden="1"/>
    </xf>
    <xf numFmtId="0" fontId="26" fillId="3" borderId="7" xfId="2" applyNumberFormat="1" applyFont="1" applyFill="1" applyBorder="1" applyAlignment="1" applyProtection="1">
      <alignment horizontal="center"/>
      <protection hidden="1"/>
    </xf>
    <xf numFmtId="0" fontId="26" fillId="3" borderId="3" xfId="2" applyNumberFormat="1" applyFont="1" applyFill="1" applyBorder="1" applyAlignment="1" applyProtection="1">
      <alignment horizontal="center"/>
      <protection hidden="1"/>
    </xf>
    <xf numFmtId="0" fontId="26" fillId="3" borderId="1" xfId="2" applyNumberFormat="1"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19" fillId="0" borderId="0" xfId="0" applyFont="1" applyFill="1" applyBorder="1" applyAlignment="1" applyProtection="1">
      <alignment horizontal="center"/>
      <protection hidden="1"/>
    </xf>
    <xf numFmtId="0" fontId="26" fillId="4" borderId="0" xfId="2" applyNumberFormat="1" applyFont="1" applyFill="1" applyProtection="1">
      <protection hidden="1"/>
    </xf>
    <xf numFmtId="165" fontId="27" fillId="4" borderId="0" xfId="2" applyNumberFormat="1" applyFont="1" applyFill="1" applyProtection="1">
      <protection hidden="1"/>
    </xf>
    <xf numFmtId="0" fontId="18" fillId="0" borderId="0" xfId="0" applyFont="1" applyFill="1" applyBorder="1" applyAlignment="1" applyProtection="1">
      <alignment horizontal="center"/>
      <protection hidden="1"/>
    </xf>
    <xf numFmtId="43" fontId="27" fillId="0" borderId="2" xfId="1" applyFont="1" applyFill="1" applyBorder="1" applyProtection="1">
      <protection hidden="1"/>
    </xf>
    <xf numFmtId="43" fontId="31" fillId="0" borderId="1" xfId="1" applyFont="1" applyFill="1" applyBorder="1" applyProtection="1">
      <protection hidden="1"/>
    </xf>
    <xf numFmtId="165" fontId="23" fillId="0" borderId="0" xfId="0" applyNumberFormat="1" applyFont="1" applyFill="1" applyBorder="1" applyProtection="1">
      <protection hidden="1"/>
    </xf>
    <xf numFmtId="165" fontId="20" fillId="0" borderId="0" xfId="0" applyNumberFormat="1" applyFont="1" applyFill="1" applyBorder="1" applyProtection="1">
      <protection hidden="1"/>
    </xf>
    <xf numFmtId="43" fontId="26" fillId="4" borderId="0" xfId="1" applyFont="1" applyFill="1" applyProtection="1">
      <protection hidden="1"/>
    </xf>
    <xf numFmtId="43" fontId="27" fillId="4" borderId="0" xfId="1" applyFont="1" applyFill="1" applyBorder="1" applyProtection="1">
      <protection hidden="1"/>
    </xf>
    <xf numFmtId="165" fontId="25" fillId="0" borderId="0" xfId="0" applyNumberFormat="1" applyFont="1" applyFill="1" applyBorder="1" applyProtection="1">
      <protection hidden="1"/>
    </xf>
    <xf numFmtId="0" fontId="38" fillId="0" borderId="0" xfId="0" applyNumberFormat="1" applyFont="1" applyFill="1" applyBorder="1" applyProtection="1">
      <protection hidden="1"/>
    </xf>
    <xf numFmtId="43" fontId="38" fillId="0" borderId="0" xfId="0" applyNumberFormat="1" applyFont="1" applyFill="1" applyProtection="1">
      <protection hidden="1"/>
    </xf>
    <xf numFmtId="43" fontId="26" fillId="4" borderId="2" xfId="1" applyFont="1" applyFill="1" applyBorder="1" applyAlignment="1" applyProtection="1">
      <alignment horizontal="left"/>
      <protection hidden="1"/>
    </xf>
    <xf numFmtId="43" fontId="27" fillId="4" borderId="1" xfId="1" applyFont="1" applyFill="1" applyBorder="1" applyProtection="1">
      <protection hidden="1"/>
    </xf>
    <xf numFmtId="0" fontId="26" fillId="3" borderId="2" xfId="2" applyNumberFormat="1" applyFont="1" applyFill="1" applyBorder="1" applyAlignment="1" applyProtection="1">
      <alignment horizontal="center"/>
      <protection hidden="1"/>
    </xf>
    <xf numFmtId="43" fontId="26" fillId="3" borderId="2" xfId="1" applyFont="1" applyFill="1" applyBorder="1" applyAlignment="1" applyProtection="1">
      <alignment horizontal="center"/>
      <protection hidden="1"/>
    </xf>
    <xf numFmtId="0" fontId="13" fillId="0" borderId="0" xfId="3" applyFill="1" applyAlignment="1" applyProtection="1">
      <alignment horizontal="left"/>
    </xf>
    <xf numFmtId="0" fontId="37" fillId="0" borderId="0" xfId="3" applyFont="1" applyBorder="1" applyAlignment="1" applyProtection="1">
      <alignment horizontal="left" vertical="top" wrapText="1"/>
    </xf>
    <xf numFmtId="0" fontId="12" fillId="0" borderId="0" xfId="3" applyFont="1" applyBorder="1" applyAlignment="1" applyProtection="1">
      <alignment horizontal="left"/>
    </xf>
    <xf numFmtId="49" fontId="37" fillId="0" borderId="0" xfId="3" applyNumberFormat="1" applyFont="1" applyBorder="1" applyAlignment="1" applyProtection="1">
      <alignment horizontal="left" vertical="top" wrapText="1"/>
    </xf>
    <xf numFmtId="0" fontId="13" fillId="0" borderId="0" xfId="3" applyFill="1" applyBorder="1" applyAlignment="1" applyProtection="1">
      <alignment horizontal="center"/>
      <protection hidden="1"/>
    </xf>
    <xf numFmtId="0" fontId="34" fillId="0" borderId="0" xfId="0" applyFont="1" applyFill="1" applyAlignment="1" applyProtection="1">
      <alignment horizontal="right" wrapText="1"/>
      <protection hidden="1"/>
    </xf>
    <xf numFmtId="166" fontId="34" fillId="0" borderId="0" xfId="0" applyNumberFormat="1" applyFont="1" applyFill="1" applyAlignment="1" applyProtection="1">
      <alignment horizontal="center" wrapText="1"/>
      <protection hidden="1"/>
    </xf>
    <xf numFmtId="0" fontId="52" fillId="0" borderId="20" xfId="0" applyFont="1" applyFill="1" applyBorder="1" applyAlignment="1" applyProtection="1">
      <alignment vertical="top" wrapText="1"/>
      <protection hidden="1"/>
    </xf>
    <xf numFmtId="165" fontId="52" fillId="0" borderId="20" xfId="0" applyNumberFormat="1" applyFont="1" applyFill="1" applyBorder="1" applyAlignment="1" applyProtection="1">
      <alignment horizontal="center" vertical="top" wrapText="1"/>
      <protection hidden="1"/>
    </xf>
    <xf numFmtId="0" fontId="6" fillId="0" borderId="0" xfId="3" applyFont="1" applyFill="1" applyBorder="1" applyAlignment="1" applyProtection="1">
      <alignment horizontal="right"/>
      <protection hidden="1"/>
    </xf>
    <xf numFmtId="0" fontId="0" fillId="0" borderId="0" xfId="0" applyAlignment="1" applyProtection="1">
      <alignment horizontal="left"/>
    </xf>
    <xf numFmtId="14" fontId="13" fillId="0" borderId="0" xfId="3" applyNumberFormat="1" applyFill="1" applyBorder="1" applyAlignment="1" applyProtection="1">
      <alignment horizontal="left" vertical="top"/>
    </xf>
    <xf numFmtId="0" fontId="13" fillId="0" borderId="0" xfId="3" applyAlignment="1" applyProtection="1">
      <alignment horizontal="left"/>
    </xf>
    <xf numFmtId="0" fontId="0" fillId="0" borderId="0" xfId="0" applyBorder="1" applyAlignment="1" applyProtection="1">
      <alignment horizontal="left"/>
    </xf>
    <xf numFmtId="0" fontId="36" fillId="0" borderId="0" xfId="3" applyFont="1" applyFill="1" applyAlignment="1" applyProtection="1">
      <alignment horizontal="left"/>
    </xf>
    <xf numFmtId="0" fontId="12" fillId="0" borderId="0" xfId="3" applyFont="1" applyFill="1" applyAlignment="1" applyProtection="1">
      <alignment horizontal="left" vertical="top" wrapText="1"/>
    </xf>
    <xf numFmtId="0" fontId="37" fillId="0" borderId="0" xfId="3" applyFont="1" applyFill="1" applyAlignment="1" applyProtection="1">
      <alignment horizontal="left" vertical="top" wrapText="1"/>
    </xf>
    <xf numFmtId="165" fontId="7" fillId="0" borderId="0" xfId="3" applyNumberFormat="1" applyFont="1" applyAlignment="1" applyProtection="1">
      <protection hidden="1"/>
    </xf>
    <xf numFmtId="165" fontId="50" fillId="0" borderId="0" xfId="0" applyNumberFormat="1" applyFont="1" applyAlignment="1" applyProtection="1">
      <protection hidden="1"/>
    </xf>
    <xf numFmtId="165" fontId="50" fillId="0" borderId="0" xfId="3" applyNumberFormat="1" applyFont="1" applyAlignment="1" applyProtection="1">
      <alignment horizontal="right"/>
    </xf>
    <xf numFmtId="0" fontId="50" fillId="0" borderId="0" xfId="3" applyFont="1" applyFill="1" applyBorder="1" applyAlignment="1" applyProtection="1">
      <alignment horizontal="left"/>
    </xf>
    <xf numFmtId="0" fontId="50" fillId="0" borderId="0" xfId="3" applyFont="1" applyFill="1" applyAlignment="1" applyProtection="1">
      <alignment horizontal="left"/>
    </xf>
    <xf numFmtId="0" fontId="50" fillId="0" borderId="0" xfId="3" applyFont="1" applyAlignment="1" applyProtection="1">
      <alignment horizontal="left"/>
    </xf>
    <xf numFmtId="0" fontId="53" fillId="0" borderId="0" xfId="3" applyFont="1" applyBorder="1" applyAlignment="1" applyProtection="1">
      <alignment horizontal="left" vertical="top" wrapText="1"/>
    </xf>
    <xf numFmtId="0" fontId="53" fillId="0" borderId="0" xfId="3" applyFont="1" applyBorder="1" applyAlignment="1" applyProtection="1">
      <alignment vertical="top" wrapText="1"/>
    </xf>
    <xf numFmtId="49" fontId="53" fillId="0" borderId="0" xfId="3" applyNumberFormat="1" applyFont="1" applyBorder="1" applyAlignment="1" applyProtection="1">
      <alignment horizontal="left" vertical="top" wrapText="1"/>
    </xf>
    <xf numFmtId="165" fontId="50" fillId="0" borderId="0" xfId="3" applyNumberFormat="1" applyFont="1" applyFill="1" applyAlignment="1" applyProtection="1">
      <alignment horizontal="right"/>
    </xf>
    <xf numFmtId="0" fontId="6" fillId="8" borderId="1" xfId="3" applyFont="1" applyFill="1" applyBorder="1" applyAlignment="1" applyProtection="1">
      <alignment horizontal="center"/>
      <protection locked="0" hidden="1"/>
    </xf>
    <xf numFmtId="0" fontId="32" fillId="6" borderId="1" xfId="2" applyNumberFormat="1" applyFont="1" applyFill="1" applyBorder="1" applyAlignment="1" applyProtection="1">
      <alignment horizontal="center"/>
      <protection locked="0"/>
    </xf>
    <xf numFmtId="0" fontId="30" fillId="5" borderId="28" xfId="2" applyNumberFormat="1" applyFont="1" applyFill="1" applyBorder="1" applyProtection="1"/>
    <xf numFmtId="0" fontId="30" fillId="5" borderId="27" xfId="2" applyNumberFormat="1" applyFont="1" applyFill="1" applyBorder="1" applyProtection="1"/>
    <xf numFmtId="164" fontId="32" fillId="6" borderId="30" xfId="2" applyNumberFormat="1" applyFont="1" applyFill="1" applyBorder="1" applyAlignment="1" applyProtection="1">
      <alignment horizontal="center"/>
      <protection locked="0"/>
    </xf>
    <xf numFmtId="0" fontId="21" fillId="5" borderId="2" xfId="2" applyNumberFormat="1" applyFont="1" applyFill="1" applyBorder="1" applyAlignment="1" applyProtection="1"/>
    <xf numFmtId="164" fontId="49" fillId="6" borderId="31" xfId="2" applyNumberFormat="1" applyFont="1" applyFill="1" applyBorder="1" applyAlignment="1" applyProtection="1">
      <alignment horizontal="center"/>
      <protection locked="0"/>
    </xf>
    <xf numFmtId="0" fontId="5" fillId="0" borderId="0" xfId="3" applyFont="1" applyProtection="1">
      <protection hidden="1"/>
    </xf>
    <xf numFmtId="165" fontId="51" fillId="0" borderId="0" xfId="3" applyNumberFormat="1" applyFont="1" applyAlignment="1" applyProtection="1">
      <alignment horizontal="center"/>
      <protection locked="0"/>
    </xf>
    <xf numFmtId="165" fontId="51" fillId="0" borderId="0" xfId="0" applyNumberFormat="1" applyFont="1" applyAlignment="1" applyProtection="1">
      <alignment horizontal="center"/>
      <protection locked="0"/>
    </xf>
    <xf numFmtId="0" fontId="48" fillId="0" borderId="0" xfId="0" applyFont="1" applyFill="1" applyBorder="1"/>
    <xf numFmtId="0" fontId="48" fillId="0" borderId="0" xfId="0" applyFont="1" applyFill="1" applyBorder="1" applyAlignment="1">
      <alignment horizontal="center"/>
    </xf>
    <xf numFmtId="0" fontId="38" fillId="0" borderId="0" xfId="0" applyFont="1" applyFill="1" applyBorder="1" applyAlignment="1">
      <alignment horizontal="center"/>
    </xf>
    <xf numFmtId="165" fontId="48" fillId="0" borderId="0" xfId="0" applyNumberFormat="1" applyFont="1" applyFill="1" applyBorder="1"/>
    <xf numFmtId="0" fontId="34" fillId="0" borderId="0" xfId="2" applyNumberFormat="1" applyFont="1" applyFill="1" applyBorder="1" applyProtection="1"/>
    <xf numFmtId="0" fontId="34" fillId="0" borderId="0" xfId="2" applyNumberFormat="1" applyFont="1" applyFill="1" applyBorder="1" applyAlignment="1" applyProtection="1">
      <alignment horizontal="left"/>
    </xf>
    <xf numFmtId="14" fontId="14" fillId="0" borderId="1" xfId="0" applyNumberFormat="1" applyFont="1" applyBorder="1" applyProtection="1">
      <protection locked="0"/>
    </xf>
    <xf numFmtId="14" fontId="0" fillId="0" borderId="1" xfId="0" applyNumberFormat="1" applyBorder="1" applyProtection="1">
      <protection locked="0"/>
    </xf>
    <xf numFmtId="14" fontId="0" fillId="0" borderId="3" xfId="0" applyNumberFormat="1" applyBorder="1" applyProtection="1">
      <protection locked="0"/>
    </xf>
    <xf numFmtId="0" fontId="26" fillId="3" borderId="2" xfId="2" applyNumberFormat="1" applyFont="1" applyFill="1" applyBorder="1" applyAlignment="1" applyProtection="1">
      <alignment horizontal="left"/>
      <protection hidden="1"/>
    </xf>
    <xf numFmtId="0" fontId="3" fillId="0" borderId="0" xfId="3" applyFont="1"/>
    <xf numFmtId="0" fontId="32" fillId="6" borderId="1" xfId="2" applyNumberFormat="1" applyFont="1" applyFill="1" applyBorder="1" applyAlignment="1" applyProtection="1">
      <alignment horizontal="center"/>
    </xf>
    <xf numFmtId="0" fontId="0" fillId="0" borderId="0" xfId="0" applyProtection="1">
      <protection locked="0"/>
    </xf>
    <xf numFmtId="14" fontId="0" fillId="0" borderId="0" xfId="0" applyNumberFormat="1" applyProtection="1">
      <protection locked="0"/>
    </xf>
    <xf numFmtId="0" fontId="0" fillId="0" borderId="1" xfId="0" applyFill="1" applyBorder="1"/>
    <xf numFmtId="165" fontId="23" fillId="0" borderId="0" xfId="0" applyNumberFormat="1" applyFont="1" applyFill="1" applyBorder="1" applyAlignment="1"/>
    <xf numFmtId="0" fontId="0" fillId="0" borderId="1" xfId="0" applyBorder="1"/>
    <xf numFmtId="0" fontId="14" fillId="0" borderId="1" xfId="0" applyFont="1" applyBorder="1"/>
    <xf numFmtId="165" fontId="0" fillId="0" borderId="1" xfId="0" applyNumberFormat="1" applyBorder="1"/>
    <xf numFmtId="14" fontId="0" fillId="0" borderId="1" xfId="0" applyNumberFormat="1" applyBorder="1"/>
    <xf numFmtId="14" fontId="14" fillId="0" borderId="1" xfId="0" applyNumberFormat="1" applyFont="1" applyBorder="1"/>
    <xf numFmtId="49" fontId="14" fillId="0" borderId="1" xfId="0" applyNumberFormat="1" applyFont="1" applyBorder="1"/>
    <xf numFmtId="49" fontId="0" fillId="0" borderId="1" xfId="0" applyNumberFormat="1" applyBorder="1"/>
    <xf numFmtId="0" fontId="14" fillId="0" borderId="1" xfId="0" applyFont="1" applyBorder="1" applyProtection="1">
      <protection locked="0"/>
    </xf>
    <xf numFmtId="0" fontId="0" fillId="0" borderId="1" xfId="0" applyBorder="1" applyProtection="1">
      <protection locked="0"/>
    </xf>
    <xf numFmtId="49" fontId="0" fillId="0" borderId="1" xfId="0" quotePrefix="1" applyNumberFormat="1" applyBorder="1"/>
    <xf numFmtId="49" fontId="14" fillId="0" borderId="1" xfId="0" quotePrefix="1" applyNumberFormat="1" applyFont="1" applyBorder="1"/>
    <xf numFmtId="0" fontId="14" fillId="0" borderId="1" xfId="0" applyFont="1" applyBorder="1" applyProtection="1">
      <protection locked="0"/>
    </xf>
    <xf numFmtId="0" fontId="0" fillId="0" borderId="1" xfId="0" applyBorder="1" applyProtection="1">
      <protection locked="0"/>
    </xf>
    <xf numFmtId="14" fontId="0" fillId="0" borderId="1" xfId="0" applyNumberFormat="1" applyBorder="1" applyProtection="1">
      <protection locked="0"/>
    </xf>
    <xf numFmtId="165" fontId="26" fillId="3" borderId="33" xfId="2" applyNumberFormat="1" applyFont="1" applyFill="1" applyBorder="1" applyAlignment="1" applyProtection="1">
      <alignment horizontal="center"/>
      <protection hidden="1"/>
    </xf>
    <xf numFmtId="165" fontId="27" fillId="4" borderId="32" xfId="2" applyNumberFormat="1" applyFont="1" applyFill="1" applyBorder="1" applyProtection="1">
      <protection hidden="1"/>
    </xf>
    <xf numFmtId="0" fontId="21" fillId="5" borderId="5" xfId="2" applyNumberFormat="1" applyFont="1" applyFill="1" applyBorder="1" applyAlignment="1" applyProtection="1"/>
    <xf numFmtId="165" fontId="26" fillId="8" borderId="33" xfId="2" applyNumberFormat="1" applyFont="1" applyFill="1" applyBorder="1" applyAlignment="1" applyProtection="1">
      <alignment horizontal="center"/>
      <protection hidden="1"/>
    </xf>
    <xf numFmtId="43" fontId="31" fillId="0" borderId="13" xfId="2" applyNumberFormat="1" applyFont="1" applyFill="1" applyBorder="1" applyAlignment="1" applyProtection="1">
      <alignment horizontal="right"/>
      <protection hidden="1"/>
    </xf>
    <xf numFmtId="43" fontId="31" fillId="0" borderId="1" xfId="1" applyNumberFormat="1" applyFont="1" applyFill="1" applyBorder="1" applyProtection="1">
      <protection hidden="1"/>
    </xf>
    <xf numFmtId="43" fontId="31" fillId="0" borderId="14" xfId="1" applyNumberFormat="1" applyFont="1" applyFill="1" applyBorder="1" applyProtection="1">
      <protection hidden="1"/>
    </xf>
    <xf numFmtId="43" fontId="27" fillId="4" borderId="33" xfId="2" applyNumberFormat="1" applyFont="1" applyFill="1" applyBorder="1" applyProtection="1">
      <protection hidden="1"/>
    </xf>
    <xf numFmtId="43" fontId="26" fillId="4" borderId="11" xfId="2" applyNumberFormat="1" applyFont="1" applyFill="1" applyBorder="1" applyAlignment="1" applyProtection="1">
      <alignment horizontal="right"/>
      <protection hidden="1"/>
    </xf>
    <xf numFmtId="43" fontId="27" fillId="4" borderId="0" xfId="1" applyNumberFormat="1" applyFont="1" applyFill="1" applyBorder="1" applyProtection="1">
      <protection hidden="1"/>
    </xf>
    <xf numFmtId="43" fontId="27" fillId="4" borderId="12" xfId="1" applyNumberFormat="1" applyFont="1" applyFill="1" applyBorder="1" applyProtection="1">
      <protection hidden="1"/>
    </xf>
    <xf numFmtId="43" fontId="27" fillId="4" borderId="32" xfId="2" applyNumberFormat="1" applyFont="1" applyFill="1" applyBorder="1" applyProtection="1">
      <protection hidden="1"/>
    </xf>
    <xf numFmtId="43" fontId="31" fillId="10" borderId="13" xfId="2" applyNumberFormat="1" applyFont="1" applyFill="1" applyBorder="1" applyAlignment="1" applyProtection="1">
      <alignment horizontal="right"/>
      <protection hidden="1"/>
    </xf>
    <xf numFmtId="43" fontId="27" fillId="10" borderId="1" xfId="1" applyNumberFormat="1" applyFont="1" applyFill="1" applyBorder="1" applyProtection="1">
      <protection hidden="1"/>
    </xf>
    <xf numFmtId="43" fontId="27" fillId="10" borderId="14" xfId="1" applyNumberFormat="1" applyFont="1" applyFill="1" applyBorder="1" applyProtection="1">
      <protection hidden="1"/>
    </xf>
    <xf numFmtId="43" fontId="31" fillId="10" borderId="1" xfId="1" applyNumberFormat="1" applyFont="1" applyFill="1" applyBorder="1" applyProtection="1">
      <protection hidden="1"/>
    </xf>
    <xf numFmtId="43" fontId="31" fillId="10" borderId="14" xfId="1" applyNumberFormat="1" applyFont="1" applyFill="1" applyBorder="1" applyProtection="1">
      <protection hidden="1"/>
    </xf>
    <xf numFmtId="43" fontId="26" fillId="3" borderId="24" xfId="1" applyNumberFormat="1" applyFont="1" applyFill="1" applyBorder="1" applyAlignment="1" applyProtection="1">
      <alignment horizontal="right"/>
      <protection hidden="1"/>
    </xf>
    <xf numFmtId="43" fontId="26" fillId="3" borderId="25" xfId="1" applyNumberFormat="1" applyFont="1" applyFill="1" applyBorder="1" applyAlignment="1" applyProtection="1">
      <alignment horizontal="right"/>
      <protection hidden="1"/>
    </xf>
    <xf numFmtId="43" fontId="26" fillId="3" borderId="15" xfId="1" applyNumberFormat="1" applyFont="1" applyFill="1" applyBorder="1" applyAlignment="1" applyProtection="1">
      <alignment horizontal="right"/>
      <protection hidden="1"/>
    </xf>
    <xf numFmtId="43" fontId="26" fillId="3" borderId="34" xfId="2" applyNumberFormat="1" applyFont="1" applyFill="1" applyBorder="1" applyProtection="1">
      <protection hidden="1"/>
    </xf>
    <xf numFmtId="43" fontId="26" fillId="8" borderId="34" xfId="2" applyNumberFormat="1" applyFont="1" applyFill="1" applyBorder="1" applyProtection="1">
      <protection hidden="1"/>
    </xf>
    <xf numFmtId="43" fontId="0" fillId="0" borderId="0" xfId="0" applyNumberFormat="1" applyProtection="1">
      <protection hidden="1"/>
    </xf>
    <xf numFmtId="43" fontId="0" fillId="0" borderId="0" xfId="0" applyNumberFormat="1" applyAlignment="1" applyProtection="1">
      <alignment horizontal="right"/>
      <protection hidden="1"/>
    </xf>
    <xf numFmtId="43" fontId="31" fillId="0" borderId="26" xfId="1" applyNumberFormat="1" applyFont="1" applyFill="1" applyBorder="1" applyProtection="1">
      <protection hidden="1"/>
    </xf>
    <xf numFmtId="43" fontId="28" fillId="0" borderId="26" xfId="1" applyNumberFormat="1" applyFont="1" applyFill="1" applyBorder="1" applyProtection="1">
      <protection hidden="1"/>
    </xf>
    <xf numFmtId="43" fontId="35" fillId="0" borderId="1" xfId="0" applyNumberFormat="1" applyFont="1" applyBorder="1" applyProtection="1">
      <protection locked="0"/>
    </xf>
    <xf numFmtId="43" fontId="0" fillId="0" borderId="1" xfId="0" applyNumberFormat="1" applyBorder="1" applyProtection="1">
      <protection locked="0"/>
    </xf>
    <xf numFmtId="43" fontId="0" fillId="0" borderId="0" xfId="0" applyNumberFormat="1" applyProtection="1">
      <protection locked="0"/>
    </xf>
    <xf numFmtId="44" fontId="27" fillId="4" borderId="1" xfId="2" applyNumberFormat="1" applyFont="1" applyFill="1" applyBorder="1" applyProtection="1">
      <protection hidden="1"/>
    </xf>
    <xf numFmtId="44" fontId="27" fillId="4" borderId="4" xfId="2" applyNumberFormat="1" applyFont="1" applyFill="1" applyBorder="1" applyProtection="1">
      <protection hidden="1"/>
    </xf>
    <xf numFmtId="44" fontId="26" fillId="3" borderId="1" xfId="2" applyNumberFormat="1" applyFont="1" applyFill="1" applyBorder="1" applyProtection="1">
      <protection hidden="1"/>
    </xf>
    <xf numFmtId="0" fontId="21" fillId="5" borderId="21" xfId="2" applyNumberFormat="1" applyFont="1" applyFill="1" applyBorder="1" applyAlignment="1" applyProtection="1">
      <alignment horizontal="right"/>
    </xf>
    <xf numFmtId="0" fontId="21" fillId="5" borderId="8" xfId="2" applyNumberFormat="1" applyFont="1" applyFill="1" applyBorder="1" applyAlignment="1" applyProtection="1">
      <alignment horizontal="right"/>
    </xf>
    <xf numFmtId="165" fontId="0" fillId="0" borderId="1" xfId="0" applyNumberFormat="1" applyBorder="1" applyProtection="1">
      <protection locked="0"/>
    </xf>
    <xf numFmtId="0" fontId="14" fillId="0" borderId="1" xfId="0" applyFont="1" applyFill="1" applyBorder="1"/>
    <xf numFmtId="0" fontId="21" fillId="9" borderId="0" xfId="2" applyNumberFormat="1" applyFont="1" applyFill="1" applyBorder="1" applyAlignment="1" applyProtection="1">
      <alignment horizontal="center"/>
    </xf>
    <xf numFmtId="0" fontId="55" fillId="5" borderId="0" xfId="2" applyNumberFormat="1" applyFont="1" applyFill="1" applyBorder="1" applyAlignment="1" applyProtection="1"/>
    <xf numFmtId="0" fontId="55" fillId="5" borderId="27" xfId="2" applyNumberFormat="1" applyFont="1" applyFill="1" applyBorder="1" applyAlignment="1" applyProtection="1"/>
    <xf numFmtId="0" fontId="55" fillId="5" borderId="35" xfId="2" applyNumberFormat="1" applyFont="1" applyFill="1" applyBorder="1" applyAlignment="1" applyProtection="1"/>
    <xf numFmtId="0" fontId="55" fillId="5" borderId="12" xfId="2" applyNumberFormat="1" applyFont="1" applyFill="1" applyBorder="1" applyAlignment="1" applyProtection="1"/>
    <xf numFmtId="0" fontId="55" fillId="5" borderId="20" xfId="2" applyNumberFormat="1" applyFont="1" applyFill="1" applyBorder="1" applyAlignment="1" applyProtection="1"/>
    <xf numFmtId="0" fontId="55" fillId="5" borderId="36" xfId="2" applyNumberFormat="1" applyFont="1" applyFill="1" applyBorder="1" applyAlignment="1" applyProtection="1"/>
    <xf numFmtId="0" fontId="27" fillId="4" borderId="40" xfId="2" applyNumberFormat="1" applyFont="1" applyFill="1" applyBorder="1" applyAlignment="1" applyProtection="1">
      <alignment horizontal="left"/>
    </xf>
    <xf numFmtId="0" fontId="23" fillId="0" borderId="0" xfId="0" applyNumberFormat="1" applyFont="1" applyFill="1" applyBorder="1"/>
    <xf numFmtId="43" fontId="56" fillId="4" borderId="41" xfId="2" applyNumberFormat="1" applyFont="1" applyFill="1" applyBorder="1" applyProtection="1">
      <protection hidden="1"/>
    </xf>
    <xf numFmtId="43" fontId="56" fillId="4" borderId="1" xfId="2" applyNumberFormat="1" applyFont="1" applyFill="1" applyBorder="1" applyProtection="1">
      <protection hidden="1"/>
    </xf>
    <xf numFmtId="43" fontId="56" fillId="4" borderId="14" xfId="2" applyNumberFormat="1" applyFont="1" applyFill="1" applyBorder="1" applyProtection="1">
      <protection hidden="1"/>
    </xf>
    <xf numFmtId="43" fontId="56" fillId="4" borderId="11" xfId="2" applyNumberFormat="1" applyFont="1" applyFill="1" applyBorder="1" applyProtection="1">
      <protection hidden="1"/>
    </xf>
    <xf numFmtId="43" fontId="56" fillId="4" borderId="12" xfId="2" applyNumberFormat="1" applyFont="1" applyFill="1" applyBorder="1" applyProtection="1">
      <protection hidden="1"/>
    </xf>
    <xf numFmtId="43" fontId="57" fillId="4" borderId="32" xfId="2" applyNumberFormat="1" applyFont="1" applyFill="1" applyBorder="1" applyProtection="1">
      <protection hidden="1"/>
    </xf>
    <xf numFmtId="43" fontId="56" fillId="4" borderId="32" xfId="2" applyNumberFormat="1" applyFont="1" applyFill="1" applyBorder="1" applyProtection="1">
      <protection hidden="1"/>
    </xf>
    <xf numFmtId="43" fontId="58" fillId="0" borderId="33" xfId="2" applyNumberFormat="1" applyFont="1" applyFill="1" applyBorder="1" applyProtection="1">
      <protection hidden="1"/>
    </xf>
    <xf numFmtId="0" fontId="14" fillId="11" borderId="1" xfId="0" applyFont="1" applyFill="1" applyBorder="1" applyProtection="1">
      <protection locked="0"/>
    </xf>
    <xf numFmtId="0" fontId="0" fillId="11" borderId="1" xfId="0" applyFill="1" applyBorder="1" applyProtection="1">
      <protection locked="0"/>
    </xf>
    <xf numFmtId="165" fontId="0" fillId="11" borderId="1" xfId="0" applyNumberFormat="1" applyFill="1" applyBorder="1"/>
    <xf numFmtId="165" fontId="0" fillId="11" borderId="1" xfId="0" applyNumberFormat="1" applyFill="1" applyBorder="1" applyAlignment="1">
      <alignment horizontal="left"/>
    </xf>
    <xf numFmtId="14" fontId="13" fillId="8" borderId="3" xfId="3" applyNumberFormat="1" applyFill="1" applyBorder="1" applyAlignment="1" applyProtection="1">
      <alignment horizontal="center" vertical="top"/>
      <protection hidden="1"/>
    </xf>
    <xf numFmtId="0" fontId="42" fillId="0" borderId="20" xfId="0" applyFont="1" applyBorder="1" applyAlignment="1" applyProtection="1">
      <protection hidden="1"/>
    </xf>
    <xf numFmtId="0" fontId="0" fillId="0" borderId="20" xfId="0" applyBorder="1"/>
    <xf numFmtId="0" fontId="21" fillId="5" borderId="30" xfId="2" applyNumberFormat="1" applyFont="1" applyFill="1" applyBorder="1" applyAlignment="1" applyProtection="1">
      <alignment horizontal="right"/>
    </xf>
    <xf numFmtId="0" fontId="21" fillId="5" borderId="37" xfId="2" applyNumberFormat="1" applyFont="1" applyFill="1" applyBorder="1" applyAlignment="1" applyProtection="1">
      <alignment horizontal="right"/>
    </xf>
    <xf numFmtId="0" fontId="32" fillId="6" borderId="2" xfId="2" applyNumberFormat="1" applyFont="1" applyFill="1" applyBorder="1" applyAlignment="1" applyProtection="1">
      <alignment horizontal="center"/>
      <protection locked="0"/>
    </xf>
    <xf numFmtId="0" fontId="32" fillId="6" borderId="6" xfId="2" applyNumberFormat="1" applyFont="1" applyFill="1" applyBorder="1" applyAlignment="1" applyProtection="1">
      <alignment horizontal="center"/>
      <protection locked="0"/>
    </xf>
    <xf numFmtId="0" fontId="21" fillId="5" borderId="5" xfId="2" applyNumberFormat="1" applyFont="1" applyFill="1" applyBorder="1" applyAlignment="1" applyProtection="1">
      <alignment horizontal="right"/>
    </xf>
    <xf numFmtId="0" fontId="21" fillId="5" borderId="6" xfId="2" applyNumberFormat="1" applyFont="1" applyFill="1" applyBorder="1" applyAlignment="1" applyProtection="1">
      <alignment horizontal="right"/>
    </xf>
    <xf numFmtId="0" fontId="26" fillId="4" borderId="2" xfId="2" applyNumberFormat="1" applyFont="1" applyFill="1" applyBorder="1" applyAlignment="1" applyProtection="1">
      <alignment horizontal="center"/>
    </xf>
    <xf numFmtId="0" fontId="26" fillId="4" borderId="40" xfId="2" applyNumberFormat="1" applyFont="1" applyFill="1" applyBorder="1" applyAlignment="1" applyProtection="1">
      <alignment horizontal="center"/>
    </xf>
    <xf numFmtId="0" fontId="21" fillId="5" borderId="21" xfId="2" applyNumberFormat="1" applyFont="1" applyFill="1" applyBorder="1" applyAlignment="1" applyProtection="1">
      <alignment horizontal="right"/>
    </xf>
    <xf numFmtId="0" fontId="21" fillId="5" borderId="8" xfId="2" applyNumberFormat="1" applyFont="1" applyFill="1" applyBorder="1" applyAlignment="1" applyProtection="1">
      <alignment horizontal="right"/>
    </xf>
    <xf numFmtId="0" fontId="21" fillId="5" borderId="17" xfId="2" applyNumberFormat="1" applyFont="1" applyFill="1" applyBorder="1" applyAlignment="1" applyProtection="1">
      <alignment horizontal="center"/>
    </xf>
    <xf numFmtId="0" fontId="32" fillId="0" borderId="23" xfId="0" applyFont="1" applyBorder="1" applyAlignment="1" applyProtection="1">
      <alignment horizontal="center"/>
      <protection locked="0"/>
    </xf>
    <xf numFmtId="0" fontId="32" fillId="0" borderId="17" xfId="0" applyFont="1" applyBorder="1" applyAlignment="1" applyProtection="1">
      <alignment horizontal="center"/>
      <protection locked="0"/>
    </xf>
    <xf numFmtId="0" fontId="21" fillId="5" borderId="27" xfId="2" applyNumberFormat="1" applyFont="1" applyFill="1" applyBorder="1" applyAlignment="1" applyProtection="1">
      <alignment horizontal="right"/>
    </xf>
    <xf numFmtId="0" fontId="21" fillId="5" borderId="39" xfId="2" applyNumberFormat="1" applyFont="1" applyFill="1" applyBorder="1" applyAlignment="1" applyProtection="1">
      <alignment horizontal="right"/>
    </xf>
    <xf numFmtId="165" fontId="26" fillId="0" borderId="16" xfId="2" applyNumberFormat="1" applyFont="1" applyFill="1" applyBorder="1" applyAlignment="1" applyProtection="1">
      <alignment horizontal="center"/>
    </xf>
    <xf numFmtId="165" fontId="26" fillId="0" borderId="17" xfId="2" applyNumberFormat="1" applyFont="1" applyFill="1" applyBorder="1" applyAlignment="1" applyProtection="1">
      <alignment horizontal="center"/>
    </xf>
    <xf numFmtId="165" fontId="26" fillId="0" borderId="18" xfId="2" applyNumberFormat="1" applyFont="1" applyFill="1" applyBorder="1" applyAlignment="1" applyProtection="1">
      <alignment horizontal="center"/>
    </xf>
    <xf numFmtId="0" fontId="26" fillId="0" borderId="16" xfId="2" applyNumberFormat="1" applyFont="1" applyFill="1" applyBorder="1" applyAlignment="1" applyProtection="1">
      <alignment horizontal="center"/>
      <protection locked="0"/>
    </xf>
    <xf numFmtId="0" fontId="26" fillId="0" borderId="17" xfId="2" applyNumberFormat="1" applyFont="1" applyFill="1" applyBorder="1" applyAlignment="1" applyProtection="1">
      <alignment horizontal="center"/>
      <protection locked="0"/>
    </xf>
    <xf numFmtId="0" fontId="26" fillId="0" borderId="18" xfId="2" applyNumberFormat="1" applyFont="1" applyFill="1" applyBorder="1" applyAlignment="1" applyProtection="1">
      <alignment horizontal="center"/>
      <protection locked="0"/>
    </xf>
    <xf numFmtId="0" fontId="26" fillId="0" borderId="21" xfId="2" applyNumberFormat="1" applyFont="1" applyFill="1" applyBorder="1" applyAlignment="1" applyProtection="1">
      <alignment horizontal="center"/>
    </xf>
    <xf numFmtId="0" fontId="26" fillId="0" borderId="8" xfId="2" applyNumberFormat="1" applyFont="1" applyFill="1" applyBorder="1" applyAlignment="1" applyProtection="1">
      <alignment horizontal="center"/>
    </xf>
    <xf numFmtId="0" fontId="26" fillId="0" borderId="22" xfId="2" applyNumberFormat="1" applyFont="1" applyFill="1" applyBorder="1" applyAlignment="1" applyProtection="1">
      <alignment horizontal="center"/>
    </xf>
    <xf numFmtId="0" fontId="21" fillId="9" borderId="20" xfId="2" applyNumberFormat="1" applyFont="1" applyFill="1" applyBorder="1" applyAlignment="1" applyProtection="1">
      <alignment horizontal="center"/>
    </xf>
    <xf numFmtId="0" fontId="21" fillId="5" borderId="29" xfId="2" applyNumberFormat="1" applyFont="1" applyFill="1" applyBorder="1" applyAlignment="1" applyProtection="1">
      <alignment horizontal="right"/>
    </xf>
    <xf numFmtId="0" fontId="21" fillId="5" borderId="20" xfId="2" applyNumberFormat="1" applyFont="1" applyFill="1" applyBorder="1" applyAlignment="1" applyProtection="1">
      <alignment horizontal="right"/>
    </xf>
    <xf numFmtId="0" fontId="21" fillId="5" borderId="38" xfId="2" applyNumberFormat="1" applyFont="1" applyFill="1" applyBorder="1" applyAlignment="1" applyProtection="1">
      <alignment horizontal="right"/>
    </xf>
    <xf numFmtId="0" fontId="21" fillId="5" borderId="7" xfId="2" applyNumberFormat="1" applyFont="1" applyFill="1" applyBorder="1" applyAlignment="1" applyProtection="1">
      <alignment horizontal="right"/>
    </xf>
    <xf numFmtId="0" fontId="21" fillId="5" borderId="2" xfId="2" applyNumberFormat="1" applyFont="1" applyFill="1" applyBorder="1" applyAlignment="1" applyProtection="1">
      <alignment horizontal="right"/>
    </xf>
    <xf numFmtId="0" fontId="54" fillId="0" borderId="0" xfId="3" applyFont="1" applyFill="1" applyAlignment="1" applyProtection="1">
      <alignment horizontal="left"/>
      <protection hidden="1"/>
    </xf>
    <xf numFmtId="0" fontId="54" fillId="0" borderId="4" xfId="3" applyFont="1" applyFill="1" applyBorder="1" applyAlignment="1" applyProtection="1">
      <alignment horizontal="left"/>
      <protection hidden="1"/>
    </xf>
    <xf numFmtId="0" fontId="12" fillId="0" borderId="0" xfId="3" applyFont="1" applyFill="1" applyBorder="1" applyAlignment="1" applyProtection="1">
      <alignment horizontal="center"/>
      <protection hidden="1"/>
    </xf>
    <xf numFmtId="0" fontId="13" fillId="0" borderId="0" xfId="3" applyFill="1" applyBorder="1" applyAlignment="1" applyProtection="1">
      <alignment horizontal="center"/>
      <protection hidden="1"/>
    </xf>
    <xf numFmtId="0" fontId="10" fillId="8" borderId="1" xfId="3" applyFont="1" applyFill="1" applyBorder="1" applyAlignment="1" applyProtection="1">
      <alignment horizontal="center"/>
      <protection locked="0" hidden="1"/>
    </xf>
    <xf numFmtId="0" fontId="11" fillId="8" borderId="1" xfId="3" applyFont="1" applyFill="1" applyBorder="1" applyAlignment="1" applyProtection="1">
      <alignment horizontal="center"/>
      <protection locked="0" hidden="1"/>
    </xf>
    <xf numFmtId="0" fontId="43" fillId="8" borderId="2" xfId="6" applyFill="1" applyBorder="1" applyAlignment="1" applyProtection="1">
      <alignment horizontal="center"/>
      <protection locked="0" hidden="1"/>
    </xf>
    <xf numFmtId="0" fontId="13" fillId="8" borderId="5" xfId="3" applyFill="1" applyBorder="1" applyAlignment="1" applyProtection="1">
      <alignment horizontal="center"/>
      <protection locked="0" hidden="1"/>
    </xf>
    <xf numFmtId="0" fontId="13" fillId="8" borderId="6" xfId="3" applyFill="1" applyBorder="1" applyAlignment="1" applyProtection="1">
      <alignment horizontal="center"/>
      <protection locked="0" hidden="1"/>
    </xf>
    <xf numFmtId="0" fontId="13" fillId="8" borderId="1" xfId="3" applyFill="1" applyBorder="1" applyAlignment="1" applyProtection="1">
      <alignment horizontal="center"/>
      <protection hidden="1"/>
    </xf>
    <xf numFmtId="49" fontId="37" fillId="0" borderId="0" xfId="3" applyNumberFormat="1" applyFont="1" applyBorder="1" applyAlignment="1" applyProtection="1">
      <alignment horizontal="left" vertical="top" wrapText="1"/>
      <protection hidden="1"/>
    </xf>
    <xf numFmtId="0" fontId="37" fillId="0" borderId="0" xfId="3" applyFont="1" applyBorder="1" applyAlignment="1" applyProtection="1">
      <alignment horizontal="left" vertical="top" wrapText="1"/>
      <protection hidden="1"/>
    </xf>
    <xf numFmtId="0" fontId="13" fillId="0" borderId="0" xfId="3" applyFont="1" applyAlignment="1" applyProtection="1">
      <alignment horizontal="right"/>
      <protection hidden="1"/>
    </xf>
    <xf numFmtId="0" fontId="47" fillId="0" borderId="9" xfId="3" applyFont="1" applyFill="1" applyBorder="1" applyAlignment="1" applyProtection="1">
      <alignment horizontal="center"/>
      <protection hidden="1"/>
    </xf>
    <xf numFmtId="0" fontId="11" fillId="0" borderId="9" xfId="3" applyFont="1" applyBorder="1" applyAlignment="1" applyProtection="1">
      <alignment horizontal="left"/>
      <protection hidden="1"/>
    </xf>
    <xf numFmtId="0" fontId="13" fillId="0" borderId="9" xfId="3" applyBorder="1" applyAlignment="1" applyProtection="1">
      <alignment horizontal="left"/>
      <protection hidden="1"/>
    </xf>
    <xf numFmtId="0" fontId="13" fillId="0" borderId="0" xfId="3" applyBorder="1" applyAlignment="1" applyProtection="1">
      <alignment horizontal="left"/>
    </xf>
    <xf numFmtId="0" fontId="13" fillId="0" borderId="9" xfId="3" applyFont="1" applyBorder="1" applyAlignment="1" applyProtection="1">
      <alignment horizontal="left"/>
      <protection hidden="1"/>
    </xf>
    <xf numFmtId="0" fontId="13" fillId="0" borderId="8" xfId="3" applyFont="1" applyBorder="1" applyAlignment="1" applyProtection="1">
      <protection hidden="1"/>
    </xf>
    <xf numFmtId="0" fontId="44" fillId="0" borderId="8" xfId="3" applyFont="1" applyBorder="1" applyAlignment="1" applyProtection="1">
      <alignment horizontal="left"/>
      <protection locked="0" hidden="1"/>
    </xf>
    <xf numFmtId="0" fontId="12" fillId="0" borderId="0" xfId="3" applyFont="1" applyBorder="1" applyAlignment="1" applyProtection="1">
      <alignment horizontal="left"/>
      <protection hidden="1"/>
    </xf>
    <xf numFmtId="0" fontId="13" fillId="0" borderId="0" xfId="3" applyFont="1" applyBorder="1" applyAlignment="1" applyProtection="1">
      <alignment horizontal="left"/>
      <protection hidden="1"/>
    </xf>
    <xf numFmtId="0" fontId="12" fillId="0" borderId="8" xfId="3" applyFont="1" applyBorder="1" applyAlignment="1" applyProtection="1">
      <alignment horizontal="left"/>
      <protection hidden="1"/>
    </xf>
    <xf numFmtId="0" fontId="13" fillId="0" borderId="8" xfId="3" applyBorder="1" applyAlignment="1" applyProtection="1">
      <alignment horizontal="center"/>
      <protection hidden="1"/>
    </xf>
    <xf numFmtId="0" fontId="13" fillId="8" borderId="2" xfId="3" applyFill="1" applyBorder="1" applyAlignment="1" applyProtection="1">
      <alignment horizontal="center"/>
      <protection hidden="1"/>
    </xf>
    <xf numFmtId="0" fontId="13" fillId="8" borderId="6" xfId="3" applyFill="1" applyBorder="1" applyAlignment="1" applyProtection="1">
      <alignment horizontal="center"/>
      <protection hidden="1"/>
    </xf>
    <xf numFmtId="0" fontId="37" fillId="0" borderId="0" xfId="3" applyFont="1" applyAlignment="1" applyProtection="1">
      <alignment horizontal="left" wrapText="1"/>
      <protection hidden="1"/>
    </xf>
    <xf numFmtId="0" fontId="10" fillId="8" borderId="2" xfId="3" applyFont="1" applyFill="1" applyBorder="1" applyAlignment="1" applyProtection="1">
      <alignment horizontal="center"/>
      <protection locked="0" hidden="1"/>
    </xf>
    <xf numFmtId="0" fontId="11" fillId="8" borderId="5" xfId="3" applyFont="1" applyFill="1" applyBorder="1" applyAlignment="1" applyProtection="1">
      <alignment horizontal="center"/>
      <protection locked="0" hidden="1"/>
    </xf>
    <xf numFmtId="0" fontId="11" fillId="8" borderId="6" xfId="3" applyFont="1" applyFill="1" applyBorder="1" applyAlignment="1" applyProtection="1">
      <alignment horizontal="center"/>
      <protection locked="0" hidden="1"/>
    </xf>
    <xf numFmtId="0" fontId="4" fillId="0" borderId="0" xfId="3" applyFont="1" applyBorder="1" applyAlignment="1" applyProtection="1">
      <alignment horizontal="left" wrapText="1"/>
      <protection hidden="1"/>
    </xf>
    <xf numFmtId="0" fontId="12" fillId="0" borderId="0" xfId="3" applyFont="1" applyBorder="1" applyAlignment="1" applyProtection="1">
      <alignment horizontal="left" wrapText="1"/>
      <protection hidden="1"/>
    </xf>
    <xf numFmtId="0" fontId="8" fillId="0" borderId="0" xfId="3" applyFont="1" applyAlignment="1" applyProtection="1">
      <alignment horizontal="left"/>
      <protection hidden="1"/>
    </xf>
    <xf numFmtId="0" fontId="8" fillId="0" borderId="4" xfId="3" applyFont="1" applyBorder="1" applyAlignment="1" applyProtection="1">
      <alignment horizontal="left"/>
      <protection hidden="1"/>
    </xf>
    <xf numFmtId="165" fontId="13" fillId="0" borderId="1" xfId="3" applyNumberFormat="1" applyFill="1" applyBorder="1" applyAlignment="1" applyProtection="1">
      <alignment horizontal="center"/>
      <protection hidden="1"/>
    </xf>
    <xf numFmtId="0" fontId="13" fillId="0" borderId="0" xfId="3" applyFont="1" applyAlignment="1" applyProtection="1">
      <alignment horizontal="left" vertical="top" wrapText="1"/>
      <protection hidden="1"/>
    </xf>
    <xf numFmtId="0" fontId="13" fillId="0" borderId="4" xfId="3" applyFont="1" applyBorder="1" applyAlignment="1" applyProtection="1">
      <alignment horizontal="left" vertical="top" wrapText="1"/>
      <protection hidden="1"/>
    </xf>
    <xf numFmtId="0" fontId="13" fillId="0" borderId="0" xfId="3" applyFont="1" applyAlignment="1" applyProtection="1">
      <alignment horizontal="left"/>
      <protection hidden="1"/>
    </xf>
    <xf numFmtId="0" fontId="13" fillId="0" borderId="4" xfId="3" applyFont="1" applyBorder="1" applyAlignment="1" applyProtection="1">
      <alignment horizontal="left"/>
      <protection hidden="1"/>
    </xf>
    <xf numFmtId="0" fontId="0" fillId="0" borderId="10" xfId="0" applyBorder="1" applyAlignment="1" applyProtection="1">
      <alignment horizontal="right"/>
      <protection hidden="1"/>
    </xf>
    <xf numFmtId="0" fontId="0" fillId="0" borderId="0" xfId="0" applyBorder="1" applyAlignment="1" applyProtection="1">
      <alignment horizontal="right"/>
      <protection hidden="1"/>
    </xf>
    <xf numFmtId="0" fontId="0" fillId="0" borderId="4" xfId="0" applyBorder="1" applyAlignment="1" applyProtection="1">
      <alignment horizontal="right"/>
      <protection hidden="1"/>
    </xf>
    <xf numFmtId="0" fontId="30" fillId="5" borderId="0" xfId="2" applyNumberFormat="1" applyFont="1" applyFill="1" applyAlignment="1" applyProtection="1">
      <alignment horizontal="right"/>
      <protection hidden="1"/>
    </xf>
    <xf numFmtId="0" fontId="26" fillId="0" borderId="16" xfId="2" applyNumberFormat="1" applyFont="1" applyFill="1" applyBorder="1" applyAlignment="1" applyProtection="1">
      <alignment horizontal="center"/>
      <protection locked="0" hidden="1"/>
    </xf>
    <xf numFmtId="0" fontId="26" fillId="0" borderId="17" xfId="2" applyNumberFormat="1" applyFont="1" applyFill="1" applyBorder="1" applyAlignment="1" applyProtection="1">
      <alignment horizontal="center"/>
      <protection locked="0" hidden="1"/>
    </xf>
    <xf numFmtId="0" fontId="26" fillId="0" borderId="18" xfId="2" applyNumberFormat="1" applyFont="1" applyFill="1" applyBorder="1" applyAlignment="1" applyProtection="1">
      <alignment horizontal="center"/>
      <protection locked="0" hidden="1"/>
    </xf>
    <xf numFmtId="0" fontId="21" fillId="5" borderId="0" xfId="2" applyNumberFormat="1" applyFont="1" applyFill="1" applyAlignment="1" applyProtection="1">
      <alignment horizontal="right"/>
      <protection hidden="1"/>
    </xf>
    <xf numFmtId="0" fontId="32" fillId="0" borderId="2" xfId="0" applyFont="1" applyBorder="1" applyAlignment="1" applyProtection="1">
      <alignment horizontal="left"/>
      <protection hidden="1"/>
    </xf>
    <xf numFmtId="0" fontId="32" fillId="0" borderId="5" xfId="0" applyFont="1" applyBorder="1" applyAlignment="1" applyProtection="1">
      <alignment horizontal="left"/>
      <protection hidden="1"/>
    </xf>
    <xf numFmtId="0" fontId="32" fillId="0" borderId="6" xfId="0" applyFont="1" applyBorder="1" applyAlignment="1" applyProtection="1">
      <alignment horizontal="left"/>
      <protection hidden="1"/>
    </xf>
    <xf numFmtId="0" fontId="32" fillId="6" borderId="2" xfId="2" applyNumberFormat="1" applyFont="1" applyFill="1" applyBorder="1" applyAlignment="1" applyProtection="1">
      <alignment horizontal="left"/>
      <protection hidden="1"/>
    </xf>
    <xf numFmtId="0" fontId="32" fillId="6" borderId="5" xfId="2" applyNumberFormat="1" applyFont="1" applyFill="1" applyBorder="1" applyAlignment="1" applyProtection="1">
      <alignment horizontal="left"/>
      <protection hidden="1"/>
    </xf>
    <xf numFmtId="0" fontId="32" fillId="6" borderId="6" xfId="2" applyNumberFormat="1" applyFont="1" applyFill="1" applyBorder="1" applyAlignment="1" applyProtection="1">
      <alignment horizontal="left"/>
      <protection hidden="1"/>
    </xf>
    <xf numFmtId="0" fontId="21" fillId="5" borderId="8" xfId="2" applyNumberFormat="1" applyFont="1" applyFill="1" applyBorder="1" applyAlignment="1" applyProtection="1">
      <alignment horizontal="right"/>
      <protection hidden="1"/>
    </xf>
    <xf numFmtId="0" fontId="21" fillId="5" borderId="0" xfId="2" applyNumberFormat="1" applyFont="1" applyFill="1" applyBorder="1" applyAlignment="1" applyProtection="1">
      <alignment horizontal="center"/>
      <protection hidden="1"/>
    </xf>
  </cellXfs>
  <cellStyles count="14">
    <cellStyle name="Comma" xfId="1" builtinId="3"/>
    <cellStyle name="Comma 2" xfId="5"/>
    <cellStyle name="Comma 2 2" xfId="11"/>
    <cellStyle name="Currency 2" xfId="4"/>
    <cellStyle name="Currency 2 2" xfId="10"/>
    <cellStyle name="Hyperlink" xfId="6" builtinId="8"/>
    <cellStyle name="Normal" xfId="0" builtinId="0"/>
    <cellStyle name="Normal 10" xfId="8"/>
    <cellStyle name="Normal 10 2" xfId="13"/>
    <cellStyle name="Normal 2" xfId="3"/>
    <cellStyle name="Normal 2 2" xfId="9"/>
    <cellStyle name="Normal 9" xfId="7"/>
    <cellStyle name="Normal 9 2" xfId="12"/>
    <cellStyle name="Normal_Sheet1" xfId="2"/>
  </cellStyles>
  <dxfs count="14">
    <dxf>
      <font>
        <color rgb="FF9C0006"/>
      </font>
    </dxf>
    <dxf>
      <font>
        <strike val="0"/>
        <color theme="0"/>
      </font>
    </dxf>
    <dxf>
      <fill>
        <patternFill>
          <bgColor theme="0" tint="-0.14996795556505021"/>
        </patternFill>
      </fill>
    </dxf>
    <dxf>
      <font>
        <strike/>
      </font>
    </dxf>
    <dxf>
      <font>
        <strike val="0"/>
      </font>
      <fill>
        <patternFill>
          <bgColor theme="0" tint="-0.14996795556505021"/>
        </patternFill>
      </fill>
    </dxf>
    <dxf>
      <font>
        <strike/>
      </font>
    </dxf>
    <dxf>
      <font>
        <strike val="0"/>
        <color rgb="FFFFFF99"/>
      </font>
      <fill>
        <patternFill>
          <bgColor rgb="FFFFFF99"/>
        </patternFill>
      </fill>
    </dxf>
    <dxf>
      <font>
        <b/>
        <i val="0"/>
        <strike val="0"/>
        <color rgb="FFFF0000"/>
      </font>
    </dxf>
    <dxf>
      <font>
        <strike val="0"/>
        <color auto="1"/>
      </font>
    </dxf>
    <dxf>
      <font>
        <color auto="1"/>
      </font>
      <fill>
        <patternFill>
          <bgColor rgb="FFFFFF99"/>
        </patternFill>
      </fill>
      <border>
        <left style="thin">
          <color auto="1"/>
        </left>
        <right style="thin">
          <color auto="1"/>
        </right>
        <top style="thin">
          <color auto="1"/>
        </top>
        <bottom style="thin">
          <color auto="1"/>
        </bottom>
      </border>
    </dxf>
    <dxf>
      <font>
        <strike val="0"/>
        <color auto="1"/>
      </font>
      <fill>
        <patternFill>
          <bgColor rgb="FFFFFF99"/>
        </patternFill>
      </fill>
      <border>
        <left style="thin">
          <color auto="1"/>
        </left>
        <right style="thin">
          <color auto="1"/>
        </right>
        <top style="thin">
          <color auto="1"/>
        </top>
        <bottom style="thin">
          <color auto="1"/>
        </bottom>
      </border>
    </dxf>
    <dxf>
      <font>
        <strike val="0"/>
      </font>
      <fill>
        <patternFill>
          <bgColor rgb="FFFFFF99"/>
        </patternFill>
      </fill>
    </dxf>
    <dxf>
      <font>
        <color rgb="FF9C0006"/>
      </font>
    </dxf>
    <dxf>
      <font>
        <color rgb="FF9C0006"/>
      </font>
    </dxf>
  </dxfs>
  <tableStyles count="0" defaultTableStyle="TableStyleMedium2"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14</xdr:col>
      <xdr:colOff>447675</xdr:colOff>
      <xdr:row>3</xdr:row>
      <xdr:rowOff>95250</xdr:rowOff>
    </xdr:from>
    <xdr:ext cx="5010150" cy="4914679"/>
    <xdr:sp macro="" textlink="">
      <xdr:nvSpPr>
        <xdr:cNvPr id="2" name="TextBox 1"/>
        <xdr:cNvSpPr txBox="1"/>
      </xdr:nvSpPr>
      <xdr:spPr>
        <a:xfrm>
          <a:off x="12877800" y="676275"/>
          <a:ext cx="5010150" cy="49146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i="0" u="none" strike="noStrike">
              <a:solidFill>
                <a:schemeClr val="tx1"/>
              </a:solidFill>
              <a:effectLst/>
              <a:latin typeface="+mn-lt"/>
              <a:ea typeface="+mn-ea"/>
              <a:cs typeface="+mn-cs"/>
            </a:rPr>
            <a:t>Instructions for SRDP-15C</a:t>
          </a:r>
          <a:endParaRPr lang="en-US"/>
        </a:p>
        <a:p>
          <a:endParaRPr lang="en-US" sz="1100" b="0" i="0" u="none" strike="noStrike" baseline="0">
            <a:solidFill>
              <a:schemeClr val="tx1"/>
            </a:solidFill>
            <a:effectLst/>
            <a:latin typeface="+mn-lt"/>
            <a:ea typeface="+mn-ea"/>
            <a:cs typeface="+mn-cs"/>
          </a:endParaRPr>
        </a:p>
        <a:p>
          <a:r>
            <a:rPr lang="en-US" sz="1100" b="0" i="0" u="none" strike="noStrike" baseline="0">
              <a:solidFill>
                <a:schemeClr val="tx1"/>
              </a:solidFill>
              <a:effectLst/>
              <a:latin typeface="+mn-lt"/>
              <a:ea typeface="+mn-ea"/>
              <a:cs typeface="+mn-cs"/>
            </a:rPr>
            <a:t>All numerical calculations in this excel will be mostly data driven based off of the Budget Data and Draw Data Tabs. The information entered at the top of this form will populate information in the Draw Form and Draw Summary Form.  The "Other" explanation will drive your selection options when entering in data for a specific line item. You can select example when clicking on HOME (C6) to see how the budget will populate.</a:t>
          </a:r>
        </a:p>
        <a:p>
          <a:endParaRPr lang="en-US" sz="1100" b="0" i="0" u="sng" strike="noStrike">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sng" baseline="0">
              <a:solidFill>
                <a:schemeClr val="tx1"/>
              </a:solidFill>
              <a:effectLst/>
              <a:latin typeface="+mn-lt"/>
              <a:ea typeface="+mn-ea"/>
              <a:cs typeface="+mn-cs"/>
            </a:rPr>
            <a:t>Development Name:</a:t>
          </a:r>
          <a:r>
            <a:rPr lang="en-US" sz="1100" b="0" i="0" baseline="0">
              <a:solidFill>
                <a:schemeClr val="tx1"/>
              </a:solidFill>
              <a:effectLst/>
              <a:latin typeface="+mn-lt"/>
              <a:ea typeface="+mn-ea"/>
              <a:cs typeface="+mn-cs"/>
            </a:rPr>
            <a:t>  Enter the name of the Development</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sng" strike="noStrike">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chemeClr val="tx1"/>
              </a:solidFill>
              <a:effectLst/>
              <a:latin typeface="+mn-lt"/>
              <a:ea typeface="+mn-ea"/>
              <a:cs typeface="+mn-cs"/>
            </a:rPr>
            <a:t>Award Numbers:</a:t>
          </a:r>
          <a:r>
            <a:rPr lang="en-US" sz="1100" b="0" i="0">
              <a:solidFill>
                <a:schemeClr val="tx1"/>
              </a:solidFill>
              <a:effectLst/>
              <a:latin typeface="+mn-lt"/>
              <a:ea typeface="+mn-ea"/>
              <a:cs typeface="+mn-cs"/>
            </a:rPr>
            <a:t> </a:t>
          </a:r>
          <a:r>
            <a:rPr lang="en-US" sz="1100" b="0" i="0" baseline="0">
              <a:solidFill>
                <a:schemeClr val="tx1"/>
              </a:solidFill>
              <a:effectLst/>
              <a:latin typeface="+mn-lt"/>
              <a:ea typeface="+mn-ea"/>
              <a:cs typeface="+mn-cs"/>
            </a:rPr>
            <a:t> Enter the award number associated with each funding source .  These can be found on the award agreements.</a:t>
          </a:r>
          <a:endParaRPr lang="en-US">
            <a:effectLst/>
          </a:endParaRPr>
        </a:p>
        <a:p>
          <a:endParaRPr lang="en-US" sz="1100" b="0" i="0" u="sng"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Activity Numbers:</a:t>
          </a:r>
          <a:r>
            <a:rPr lang="en-US" sz="1100" b="0" i="0" u="none" strike="noStrike">
              <a:solidFill>
                <a:schemeClr val="tx1"/>
              </a:solidFill>
              <a:effectLst/>
              <a:latin typeface="+mn-lt"/>
              <a:ea typeface="+mn-ea"/>
              <a:cs typeface="+mn-cs"/>
            </a:rPr>
            <a:t> Enter the number that will be assigned to each unit or project by the SC Housing staff. It is generated from the HUD IDIS system. This number should be included on each draw request that is submitted.</a:t>
          </a:r>
          <a:r>
            <a:rPr lang="en-US"/>
            <a:t> </a:t>
          </a:r>
        </a:p>
        <a:p>
          <a:endParaRPr lang="en-US"/>
        </a:p>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chemeClr val="tx1"/>
              </a:solidFill>
              <a:effectLst/>
              <a:latin typeface="+mn-lt"/>
              <a:ea typeface="+mn-ea"/>
              <a:cs typeface="+mn-cs"/>
            </a:rPr>
            <a:t>Award Amount:</a:t>
          </a:r>
          <a:r>
            <a:rPr lang="en-US" sz="1100" b="0" i="0" u="none" baseline="0">
              <a:solidFill>
                <a:schemeClr val="tx1"/>
              </a:solidFill>
              <a:effectLst/>
              <a:latin typeface="+mn-lt"/>
              <a:ea typeface="+mn-ea"/>
              <a:cs typeface="+mn-cs"/>
            </a:rPr>
            <a:t>  Enter the amount of the award associated with each funding source.</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sng">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chemeClr val="tx1"/>
              </a:solidFill>
              <a:effectLst/>
              <a:latin typeface="+mn-lt"/>
              <a:ea typeface="+mn-ea"/>
              <a:cs typeface="+mn-cs"/>
            </a:rPr>
            <a:t>Loan Type (</a:t>
          </a:r>
          <a:r>
            <a:rPr lang="en-US" sz="900" b="0" i="0" u="sng">
              <a:solidFill>
                <a:schemeClr val="tx1"/>
              </a:solidFill>
              <a:effectLst/>
              <a:latin typeface="+mn-lt"/>
              <a:ea typeface="+mn-ea"/>
              <a:cs typeface="+mn-cs"/>
            </a:rPr>
            <a:t>Next</a:t>
          </a:r>
          <a:r>
            <a:rPr lang="en-US" sz="900" b="0" i="0" u="sng" baseline="0">
              <a:solidFill>
                <a:schemeClr val="tx1"/>
              </a:solidFill>
              <a:effectLst/>
              <a:latin typeface="+mn-lt"/>
              <a:ea typeface="+mn-ea"/>
              <a:cs typeface="+mn-cs"/>
            </a:rPr>
            <a:t> to Award Amount</a:t>
          </a:r>
          <a:r>
            <a:rPr lang="en-US" sz="1100" b="0" i="0" u="sng" baseline="0">
              <a:solidFill>
                <a:schemeClr val="tx1"/>
              </a:solidFill>
              <a:effectLst/>
              <a:latin typeface="+mn-lt"/>
              <a:ea typeface="+mn-ea"/>
              <a:cs typeface="+mn-cs"/>
            </a:rPr>
            <a:t>)</a:t>
          </a:r>
          <a:r>
            <a:rPr lang="en-US" sz="1100" b="0" i="0" u="sng">
              <a:solidFill>
                <a:schemeClr val="tx1"/>
              </a:solidFill>
              <a:effectLst/>
              <a:latin typeface="+mn-lt"/>
              <a:ea typeface="+mn-ea"/>
              <a:cs typeface="+mn-cs"/>
            </a:rPr>
            <a:t>:</a:t>
          </a:r>
          <a:r>
            <a:rPr lang="en-US" sz="1100" b="0" i="0">
              <a:solidFill>
                <a:schemeClr val="tx1"/>
              </a:solidFill>
              <a:effectLst/>
              <a:latin typeface="+mn-lt"/>
              <a:ea typeface="+mn-ea"/>
              <a:cs typeface="+mn-cs"/>
            </a:rPr>
            <a:t> Select</a:t>
          </a:r>
          <a:r>
            <a:rPr lang="en-US" sz="1100" b="0" i="0" baseline="0">
              <a:solidFill>
                <a:schemeClr val="tx1"/>
              </a:solidFill>
              <a:effectLst/>
              <a:latin typeface="+mn-lt"/>
              <a:ea typeface="+mn-ea"/>
              <a:cs typeface="+mn-cs"/>
            </a:rPr>
            <a:t> the type of loan from the drop down list.</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sng">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chemeClr val="tx1"/>
              </a:solidFill>
              <a:effectLst/>
              <a:latin typeface="+mn-lt"/>
              <a:ea typeface="+mn-ea"/>
              <a:cs typeface="+mn-cs"/>
            </a:rPr>
            <a:t>"Other" Explanations:</a:t>
          </a:r>
          <a:r>
            <a:rPr lang="en-US" sz="1100" b="0" i="0">
              <a:solidFill>
                <a:schemeClr val="tx1"/>
              </a:solidFill>
              <a:effectLst/>
              <a:latin typeface="+mn-lt"/>
              <a:ea typeface="+mn-ea"/>
              <a:cs typeface="+mn-cs"/>
            </a:rPr>
            <a:t> You</a:t>
          </a:r>
          <a:r>
            <a:rPr lang="en-US" sz="1100" b="0" i="0" baseline="0">
              <a:solidFill>
                <a:schemeClr val="tx1"/>
              </a:solidFill>
              <a:effectLst/>
              <a:latin typeface="+mn-lt"/>
              <a:ea typeface="+mn-ea"/>
              <a:cs typeface="+mn-cs"/>
            </a:rPr>
            <a:t> can enter other type of services associated with budgetary line items. These will change what you can select from the drop down list  in the "Line Item" column of the Budget Data tab. </a:t>
          </a:r>
          <a:r>
            <a:rPr lang="en-US" sz="1100" b="1" i="0" baseline="0">
              <a:solidFill>
                <a:schemeClr val="tx1"/>
              </a:solidFill>
              <a:effectLst/>
              <a:latin typeface="+mn-lt"/>
              <a:ea typeface="+mn-ea"/>
              <a:cs typeface="+mn-cs"/>
            </a:rPr>
            <a:t>However, it will not change the data values already inputted in the data tabs if changed here later. </a:t>
          </a:r>
          <a:endParaRPr lang="en-US" sz="1100" b="1" i="0" u="sng" strike="noStrike">
            <a:solidFill>
              <a:schemeClr val="tx1"/>
            </a:solidFill>
            <a:effectLst/>
            <a:latin typeface="+mn-lt"/>
            <a:ea typeface="+mn-ea"/>
            <a:cs typeface="+mn-cs"/>
          </a:endParaRPr>
        </a:p>
        <a:p>
          <a:endParaRPr lang="en-US" sz="1100" b="0" i="0" u="sng" strike="noStrike">
            <a:solidFill>
              <a:schemeClr val="tx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285750</xdr:colOff>
      <xdr:row>1</xdr:row>
      <xdr:rowOff>104774</xdr:rowOff>
    </xdr:from>
    <xdr:ext cx="4905375" cy="6448426"/>
    <xdr:sp macro="" textlink="">
      <xdr:nvSpPr>
        <xdr:cNvPr id="2" name="TextBox 1"/>
        <xdr:cNvSpPr txBox="1"/>
      </xdr:nvSpPr>
      <xdr:spPr>
        <a:xfrm>
          <a:off x="8162925" y="266699"/>
          <a:ext cx="4905375" cy="64484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a:solidFill>
                <a:schemeClr val="tx1"/>
              </a:solidFill>
              <a:effectLst/>
              <a:latin typeface="+mn-lt"/>
              <a:ea typeface="+mn-ea"/>
              <a:cs typeface="+mn-cs"/>
            </a:rPr>
            <a:t>Instructions for Budget</a:t>
          </a:r>
          <a:r>
            <a:rPr lang="en-US" sz="1100" b="1" i="0" baseline="0">
              <a:solidFill>
                <a:schemeClr val="tx1"/>
              </a:solidFill>
              <a:effectLst/>
              <a:latin typeface="+mn-lt"/>
              <a:ea typeface="+mn-ea"/>
              <a:cs typeface="+mn-cs"/>
            </a:rPr>
            <a:t> Data</a:t>
          </a:r>
          <a:endParaRPr lang="en-US">
            <a:effectLst/>
          </a:endParaRPr>
        </a:p>
        <a:p>
          <a:r>
            <a:rPr lang="en-US" sz="1100" b="0" i="0" baseline="0">
              <a:solidFill>
                <a:schemeClr val="tx1"/>
              </a:solidFill>
              <a:effectLst/>
              <a:latin typeface="+mn-lt"/>
              <a:ea typeface="+mn-ea"/>
              <a:cs typeface="+mn-cs"/>
            </a:rPr>
            <a:t>This tab is used to autofill the amounts in the Budgets tab to track revisions to the three funding sources for the SRDP development.</a:t>
          </a:r>
          <a:endParaRPr lang="en-US">
            <a:effectLst/>
          </a:endParaRPr>
        </a:p>
        <a:p>
          <a:endParaRPr lang="en-US" sz="1100" b="0" i="0" u="sng">
            <a:solidFill>
              <a:schemeClr val="tx1"/>
            </a:solidFill>
            <a:effectLst/>
            <a:latin typeface="+mn-lt"/>
            <a:ea typeface="+mn-ea"/>
            <a:cs typeface="+mn-cs"/>
          </a:endParaRPr>
        </a:p>
        <a:p>
          <a:r>
            <a:rPr lang="en-US" sz="1100" b="0" i="0" u="sng">
              <a:solidFill>
                <a:schemeClr val="tx1"/>
              </a:solidFill>
              <a:effectLst/>
              <a:latin typeface="+mn-lt"/>
              <a:ea typeface="+mn-ea"/>
              <a:cs typeface="+mn-cs"/>
            </a:rPr>
            <a:t>Source</a:t>
          </a:r>
          <a:r>
            <a:rPr lang="en-US" sz="1100" b="0" i="0" u="sng" baseline="0">
              <a:solidFill>
                <a:schemeClr val="tx1"/>
              </a:solidFill>
              <a:effectLst/>
              <a:latin typeface="+mn-lt"/>
              <a:ea typeface="+mn-ea"/>
              <a:cs typeface="+mn-cs"/>
            </a:rPr>
            <a:t>:</a:t>
          </a:r>
          <a:r>
            <a:rPr lang="en-US" sz="1100" b="0" i="0" baseline="0">
              <a:solidFill>
                <a:schemeClr val="tx1"/>
              </a:solidFill>
              <a:effectLst/>
              <a:latin typeface="+mn-lt"/>
              <a:ea typeface="+mn-ea"/>
              <a:cs typeface="+mn-cs"/>
            </a:rPr>
            <a:t> Pick from the drop down list of award types (HOME, NHTF, SCHTF)</a:t>
          </a:r>
        </a:p>
        <a:p>
          <a:endParaRPr lang="en-US">
            <a:effectLst/>
          </a:endParaRPr>
        </a:p>
        <a:p>
          <a:r>
            <a:rPr lang="en-US" sz="1100" b="0" i="0" u="sng">
              <a:solidFill>
                <a:schemeClr val="tx1"/>
              </a:solidFill>
              <a:effectLst/>
              <a:latin typeface="+mn-lt"/>
              <a:ea typeface="+mn-ea"/>
              <a:cs typeface="+mn-cs"/>
            </a:rPr>
            <a:t>Type:</a:t>
          </a:r>
          <a:r>
            <a:rPr lang="en-US" sz="1100" b="0" i="0" u="sng" baseline="0">
              <a:solidFill>
                <a:schemeClr val="tx1"/>
              </a:solidFill>
              <a:effectLst/>
              <a:latin typeface="+mn-lt"/>
              <a:ea typeface="+mn-ea"/>
              <a:cs typeface="+mn-cs"/>
            </a:rPr>
            <a:t> </a:t>
          </a:r>
          <a:r>
            <a:rPr lang="en-US" sz="1100" b="0" i="0" u="none" baseline="0">
              <a:solidFill>
                <a:schemeClr val="tx1"/>
              </a:solidFill>
              <a:effectLst/>
              <a:latin typeface="+mn-lt"/>
              <a:ea typeface="+mn-ea"/>
              <a:cs typeface="+mn-cs"/>
            </a:rPr>
            <a:t> Select either Original or Revision.  Original should only be entered initially and only once. It should match the amount on Exhibit B of the SRDP Award Agreement. After the Original Budget amounts are inputted, and changes should have the Revision type selected.</a:t>
          </a:r>
        </a:p>
        <a:p>
          <a:endParaRPr lang="en-US" sz="1100" b="0" i="0" u="none" baseline="0">
            <a:solidFill>
              <a:schemeClr val="tx1"/>
            </a:solidFill>
            <a:effectLst/>
            <a:latin typeface="+mn-lt"/>
            <a:ea typeface="+mn-ea"/>
            <a:cs typeface="+mn-cs"/>
          </a:endParaRPr>
        </a:p>
        <a:p>
          <a:r>
            <a:rPr lang="en-US" sz="1100" b="0" i="0" u="sng">
              <a:solidFill>
                <a:schemeClr val="tx1"/>
              </a:solidFill>
              <a:effectLst/>
              <a:latin typeface="+mn-lt"/>
              <a:ea typeface="+mn-ea"/>
              <a:cs typeface="+mn-cs"/>
            </a:rPr>
            <a:t>Section:</a:t>
          </a:r>
          <a:r>
            <a:rPr lang="en-US" sz="1100" b="0" i="0">
              <a:solidFill>
                <a:schemeClr val="tx1"/>
              </a:solidFill>
              <a:effectLst/>
              <a:latin typeface="+mn-lt"/>
              <a:ea typeface="+mn-ea"/>
              <a:cs typeface="+mn-cs"/>
            </a:rPr>
            <a:t>  Select</a:t>
          </a:r>
          <a:r>
            <a:rPr lang="en-US" sz="1100" b="0" i="0" baseline="0">
              <a:solidFill>
                <a:schemeClr val="tx1"/>
              </a:solidFill>
              <a:effectLst/>
              <a:latin typeface="+mn-lt"/>
              <a:ea typeface="+mn-ea"/>
              <a:cs typeface="+mn-cs"/>
            </a:rPr>
            <a:t> the appropriate parent section (Construction, Soft Costs, etc.) that will dictate what Line Item drop box will appear.</a:t>
          </a:r>
          <a:r>
            <a:rPr lang="en-US" sz="1100" baseline="0">
              <a:solidFill>
                <a:schemeClr val="tx1"/>
              </a:solidFill>
              <a:effectLst/>
              <a:latin typeface="+mn-lt"/>
              <a:ea typeface="+mn-ea"/>
              <a:cs typeface="+mn-cs"/>
            </a:rPr>
            <a:t>	</a:t>
          </a:r>
        </a:p>
        <a:p>
          <a:endParaRPr lang="en-US" sz="1100" b="0" i="0" u="sng" baseline="0">
            <a:solidFill>
              <a:schemeClr val="tx1"/>
            </a:solidFill>
            <a:effectLst/>
            <a:latin typeface="+mn-lt"/>
            <a:ea typeface="+mn-ea"/>
            <a:cs typeface="+mn-cs"/>
          </a:endParaRPr>
        </a:p>
        <a:p>
          <a:r>
            <a:rPr lang="en-US" sz="1100" b="0" i="0" u="sng">
              <a:solidFill>
                <a:schemeClr val="tx1"/>
              </a:solidFill>
              <a:effectLst/>
              <a:latin typeface="+mn-lt"/>
              <a:ea typeface="+mn-ea"/>
              <a:cs typeface="+mn-cs"/>
            </a:rPr>
            <a:t>Line Item: </a:t>
          </a:r>
          <a:r>
            <a:rPr lang="en-US" sz="1100" b="0" i="0" u="none" baseline="0">
              <a:solidFill>
                <a:schemeClr val="tx1"/>
              </a:solidFill>
              <a:effectLst/>
              <a:latin typeface="+mn-lt"/>
              <a:ea typeface="+mn-ea"/>
              <a:cs typeface="+mn-cs"/>
            </a:rPr>
            <a:t> Select the appropriate line item of the Section selected above. Any line item that requires an explanation will have to have that explanation entered on the Budget tab for it to appear in the drop down list.  Those explanations should not be changed after they have been inputted.</a:t>
          </a:r>
        </a:p>
        <a:p>
          <a:endParaRPr lang="en-US" sz="1100" b="0" i="0" u="none" baseline="0">
            <a:solidFill>
              <a:schemeClr val="tx1"/>
            </a:solidFill>
            <a:effectLst/>
            <a:latin typeface="+mn-lt"/>
            <a:ea typeface="+mn-ea"/>
            <a:cs typeface="+mn-cs"/>
          </a:endParaRPr>
        </a:p>
        <a:p>
          <a:r>
            <a:rPr lang="en-US" sz="1100" b="0" i="0" u="sng">
              <a:solidFill>
                <a:schemeClr val="tx1"/>
              </a:solidFill>
              <a:effectLst/>
              <a:latin typeface="+mn-lt"/>
              <a:ea typeface="+mn-ea"/>
              <a:cs typeface="+mn-cs"/>
            </a:rPr>
            <a:t>Amount:</a:t>
          </a:r>
          <a:r>
            <a:rPr lang="en-US" sz="1100" b="0" i="0">
              <a:solidFill>
                <a:schemeClr val="tx1"/>
              </a:solidFill>
              <a:effectLst/>
              <a:latin typeface="+mn-lt"/>
              <a:ea typeface="+mn-ea"/>
              <a:cs typeface="+mn-cs"/>
            </a:rPr>
            <a:t>  Enter</a:t>
          </a:r>
          <a:r>
            <a:rPr lang="en-US" sz="1100" b="0" i="0" baseline="0">
              <a:solidFill>
                <a:schemeClr val="tx1"/>
              </a:solidFill>
              <a:effectLst/>
              <a:latin typeface="+mn-lt"/>
              <a:ea typeface="+mn-ea"/>
              <a:cs typeface="+mn-cs"/>
            </a:rPr>
            <a:t> the amount of the Original budget or the amount that a particular line item will be changed by. Make sure to use a minus sign if subtracting.</a:t>
          </a:r>
        </a:p>
        <a:p>
          <a:endParaRPr lang="en-US" sz="1100" b="0" i="0" u="sng"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chemeClr val="tx1"/>
              </a:solidFill>
              <a:effectLst/>
              <a:latin typeface="+mn-lt"/>
              <a:ea typeface="+mn-ea"/>
              <a:cs typeface="+mn-cs"/>
            </a:rPr>
            <a:t>Date:</a:t>
          </a:r>
          <a:r>
            <a:rPr lang="en-US" sz="1100" b="0" i="0">
              <a:solidFill>
                <a:schemeClr val="tx1"/>
              </a:solidFill>
              <a:effectLst/>
              <a:latin typeface="+mn-lt"/>
              <a:ea typeface="+mn-ea"/>
              <a:cs typeface="+mn-cs"/>
            </a:rPr>
            <a:t>  Not required. Enter</a:t>
          </a:r>
          <a:r>
            <a:rPr lang="en-US" sz="1100" b="0" i="0" baseline="0">
              <a:solidFill>
                <a:schemeClr val="tx1"/>
              </a:solidFill>
              <a:effectLst/>
              <a:latin typeface="+mn-lt"/>
              <a:ea typeface="+mn-ea"/>
              <a:cs typeface="+mn-cs"/>
            </a:rPr>
            <a:t> the date you inputted the data for a line item.</a:t>
          </a:r>
          <a:endParaRPr lang="en-US">
            <a:effectLst/>
          </a:endParaRPr>
        </a:p>
        <a:p>
          <a:endParaRPr lang="en-US" sz="1100" b="0" i="0" u="sng"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chemeClr val="tx1"/>
              </a:solidFill>
              <a:effectLst/>
              <a:latin typeface="+mn-lt"/>
              <a:ea typeface="+mn-ea"/>
              <a:cs typeface="+mn-cs"/>
            </a:rPr>
            <a:t>SecOrd and LiOrd:</a:t>
          </a:r>
          <a:r>
            <a:rPr lang="en-US" sz="1100" b="0" i="0">
              <a:solidFill>
                <a:schemeClr val="tx1"/>
              </a:solidFill>
              <a:effectLst/>
              <a:latin typeface="+mn-lt"/>
              <a:ea typeface="+mn-ea"/>
              <a:cs typeface="+mn-cs"/>
            </a:rPr>
            <a:t>  Not required,</a:t>
          </a:r>
          <a:r>
            <a:rPr lang="en-US" sz="1100" b="0" i="0" baseline="0">
              <a:solidFill>
                <a:schemeClr val="tx1"/>
              </a:solidFill>
              <a:effectLst/>
              <a:latin typeface="+mn-lt"/>
              <a:ea typeface="+mn-ea"/>
              <a:cs typeface="+mn-cs"/>
            </a:rPr>
            <a:t> but is useful for sorting.</a:t>
          </a:r>
          <a:r>
            <a:rPr lang="en-US" sz="1100" b="0" i="0">
              <a:solidFill>
                <a:schemeClr val="tx1"/>
              </a:solidFill>
              <a:effectLst/>
              <a:latin typeface="+mn-lt"/>
              <a:ea typeface="+mn-ea"/>
              <a:cs typeface="+mn-cs"/>
            </a:rPr>
            <a:t> You can copy and paste</a:t>
          </a:r>
          <a:r>
            <a:rPr lang="en-US" sz="1100" b="0" i="0" baseline="0">
              <a:solidFill>
                <a:schemeClr val="tx1"/>
              </a:solidFill>
              <a:effectLst/>
              <a:latin typeface="+mn-lt"/>
              <a:ea typeface="+mn-ea"/>
              <a:cs typeface="+mn-cs"/>
            </a:rPr>
            <a:t> the formulas, but they are already in the table. When you fill out your first row, they will appear as you select a Section and Line Item.</a:t>
          </a:r>
          <a:endParaRPr lang="en-US">
            <a:effectLst/>
          </a:endParaRPr>
        </a:p>
        <a:p>
          <a:endParaRPr lang="en-US" sz="1100" b="0" i="0" u="sng" baseline="0">
            <a:solidFill>
              <a:schemeClr val="tx1"/>
            </a:solidFill>
            <a:effectLst/>
            <a:latin typeface="+mn-lt"/>
            <a:ea typeface="+mn-ea"/>
            <a:cs typeface="+mn-cs"/>
          </a:endParaRPr>
        </a:p>
        <a:p>
          <a:endParaRPr lang="en-US" sz="1100" b="0" i="0" u="sng" baseline="0">
            <a:solidFill>
              <a:schemeClr val="tx1"/>
            </a:solidFill>
            <a:effectLst/>
            <a:latin typeface="+mn-lt"/>
            <a:ea typeface="+mn-ea"/>
            <a:cs typeface="+mn-cs"/>
          </a:endParaRPr>
        </a:p>
        <a:p>
          <a:r>
            <a:rPr lang="en-US" sz="1100" b="0" i="0" baseline="0">
              <a:solidFill>
                <a:schemeClr val="tx1"/>
              </a:solidFill>
              <a:effectLst/>
              <a:latin typeface="+mn-lt"/>
              <a:ea typeface="+mn-ea"/>
              <a:cs typeface="+mn-cs"/>
            </a:rPr>
            <a:t>TIP:</a:t>
          </a:r>
          <a:endParaRPr lang="en-US">
            <a:effectLst/>
          </a:endParaRPr>
        </a:p>
        <a:p>
          <a:r>
            <a:rPr lang="en-US" sz="1100" b="0" i="0" baseline="0">
              <a:solidFill>
                <a:schemeClr val="tx1"/>
              </a:solidFill>
              <a:effectLst/>
              <a:latin typeface="+mn-lt"/>
              <a:ea typeface="+mn-ea"/>
              <a:cs typeface="+mn-cs"/>
            </a:rPr>
            <a:t>Ctrl + C =  Copy                 Ctrl + V = Paste </a:t>
          </a:r>
          <a:endParaRPr lang="en-US">
            <a:effectLst/>
          </a:endParaRPr>
        </a:p>
        <a:p>
          <a:pPr eaLnBrk="1" fontAlgn="auto" latinLnBrk="0" hangingPunct="1"/>
          <a:r>
            <a:rPr lang="en-US" sz="1100" b="0" i="0" baseline="0">
              <a:solidFill>
                <a:schemeClr val="tx1"/>
              </a:solidFill>
              <a:effectLst/>
              <a:latin typeface="+mn-lt"/>
              <a:ea typeface="+mn-ea"/>
              <a:cs typeface="+mn-cs"/>
            </a:rPr>
            <a:t>You can select on cell, copy that cell, select another or multiple cells, and use copy/paste. This can help you with quick data input. </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438150</xdr:colOff>
          <xdr:row>19</xdr:row>
          <xdr:rowOff>180975</xdr:rowOff>
        </xdr:from>
        <xdr:to>
          <xdr:col>8</xdr:col>
          <xdr:colOff>447675</xdr:colOff>
          <xdr:row>22</xdr:row>
          <xdr:rowOff>9525</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xdr:oneCellAnchor>
    <xdr:from>
      <xdr:col>9</xdr:col>
      <xdr:colOff>323851</xdr:colOff>
      <xdr:row>0</xdr:row>
      <xdr:rowOff>219075</xdr:rowOff>
    </xdr:from>
    <xdr:ext cx="5010150" cy="6981398"/>
    <xdr:sp macro="" textlink="">
      <xdr:nvSpPr>
        <xdr:cNvPr id="2" name="TextBox 1"/>
        <xdr:cNvSpPr txBox="1"/>
      </xdr:nvSpPr>
      <xdr:spPr>
        <a:xfrm>
          <a:off x="6324601" y="219075"/>
          <a:ext cx="5010150" cy="69813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i="0" u="none" strike="noStrike">
              <a:solidFill>
                <a:schemeClr val="tx1"/>
              </a:solidFill>
              <a:effectLst/>
              <a:latin typeface="+mn-lt"/>
              <a:ea typeface="+mn-ea"/>
              <a:cs typeface="+mn-cs"/>
            </a:rPr>
            <a:t>Instructions for Completing the SRDP Disbursement Request Form</a:t>
          </a:r>
          <a:r>
            <a:rPr lang="en-US"/>
            <a:t> </a:t>
          </a:r>
        </a:p>
        <a:p>
          <a:endParaRPr lang="en-US" sz="1100" b="0" i="0" u="sng"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Activity Number:</a:t>
          </a:r>
          <a:r>
            <a:rPr lang="en-US" sz="1100" b="0" i="0" u="none" strike="noStrike">
              <a:solidFill>
                <a:schemeClr val="tx1"/>
              </a:solidFill>
              <a:effectLst/>
              <a:latin typeface="+mn-lt"/>
              <a:ea typeface="+mn-ea"/>
              <a:cs typeface="+mn-cs"/>
            </a:rPr>
            <a:t> Is the number that will be assigned to each unit or project by the HOME staff. It is generated from the HUD IDIS system. This number should be included on each draw request that is submitted.</a:t>
          </a:r>
          <a:r>
            <a:rPr lang="en-US"/>
            <a:t> </a:t>
          </a:r>
        </a:p>
        <a:p>
          <a:endParaRPr lang="en-US"/>
        </a:p>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chemeClr val="tx1"/>
              </a:solidFill>
              <a:effectLst/>
              <a:latin typeface="+mn-lt"/>
              <a:ea typeface="+mn-ea"/>
              <a:cs typeface="+mn-cs"/>
            </a:rPr>
            <a:t>Type</a:t>
          </a:r>
          <a:r>
            <a:rPr lang="en-US" sz="1100" b="0" i="0" u="sng" baseline="0">
              <a:solidFill>
                <a:schemeClr val="tx1"/>
              </a:solidFill>
              <a:effectLst/>
              <a:latin typeface="+mn-lt"/>
              <a:ea typeface="+mn-ea"/>
              <a:cs typeface="+mn-cs"/>
            </a:rPr>
            <a:t> of fund requested:</a:t>
          </a:r>
          <a:r>
            <a:rPr lang="en-US" sz="1100" b="0" i="0" u="none" baseline="0">
              <a:solidFill>
                <a:schemeClr val="tx1"/>
              </a:solidFill>
              <a:effectLst/>
              <a:latin typeface="+mn-lt"/>
              <a:ea typeface="+mn-ea"/>
              <a:cs typeface="+mn-cs"/>
            </a:rPr>
            <a:t> Select what funding source the draw will be for. This selection will ordain what automatically populates throughout the form.</a:t>
          </a:r>
          <a:endParaRPr lang="en-US" sz="1100" b="0" i="0" u="sng">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u="sng">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chemeClr val="tx1"/>
              </a:solidFill>
              <a:effectLst/>
              <a:latin typeface="+mn-lt"/>
              <a:ea typeface="+mn-ea"/>
              <a:cs typeface="+mn-cs"/>
            </a:rPr>
            <a:t>Request Number:</a:t>
          </a:r>
          <a:r>
            <a:rPr lang="en-US" sz="1100" b="0" i="0">
              <a:solidFill>
                <a:schemeClr val="tx1"/>
              </a:solidFill>
              <a:effectLst/>
              <a:latin typeface="+mn-lt"/>
              <a:ea typeface="+mn-ea"/>
              <a:cs typeface="+mn-cs"/>
            </a:rPr>
            <a:t> Is the number of draw requests that have been submitted for this specific activity number (i.e. 1, 2, 3).</a:t>
          </a:r>
          <a:r>
            <a:rPr lang="en-US" sz="1100">
              <a:solidFill>
                <a:schemeClr val="tx1"/>
              </a:solidFill>
              <a:effectLst/>
              <a:latin typeface="+mn-lt"/>
              <a:ea typeface="+mn-ea"/>
              <a:cs typeface="+mn-cs"/>
            </a:rPr>
            <a:t> </a:t>
          </a:r>
          <a:r>
            <a:rPr lang="en-US" sz="1100" b="0" i="0" baseline="0">
              <a:solidFill>
                <a:schemeClr val="tx1"/>
              </a:solidFill>
              <a:effectLst/>
              <a:latin typeface="+mn-lt"/>
              <a:ea typeface="+mn-ea"/>
              <a:cs typeface="+mn-cs"/>
            </a:rPr>
            <a:t>This selection will ordain and the source selection will  ordain the summations for the draw amounts.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u="sng">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chemeClr val="tx1"/>
              </a:solidFill>
              <a:effectLst/>
              <a:latin typeface="+mn-lt"/>
              <a:ea typeface="+mn-ea"/>
              <a:cs typeface="+mn-cs"/>
            </a:rPr>
            <a:t>Participant Information:</a:t>
          </a:r>
          <a:r>
            <a:rPr lang="en-US" sz="1100" b="0" i="0">
              <a:solidFill>
                <a:schemeClr val="tx1"/>
              </a:solidFill>
              <a:effectLst/>
              <a:latin typeface="+mn-lt"/>
              <a:ea typeface="+mn-ea"/>
              <a:cs typeface="+mn-cs"/>
            </a:rPr>
            <a:t> This information</a:t>
          </a:r>
          <a:r>
            <a:rPr lang="en-US" sz="1100" b="0" i="0" baseline="0">
              <a:solidFill>
                <a:schemeClr val="tx1"/>
              </a:solidFill>
              <a:effectLst/>
              <a:latin typeface="+mn-lt"/>
              <a:ea typeface="+mn-ea"/>
              <a:cs typeface="+mn-cs"/>
            </a:rPr>
            <a:t> is necessary for processing. The</a:t>
          </a:r>
          <a:r>
            <a:rPr lang="en-US" sz="1100" b="0" i="0">
              <a:solidFill>
                <a:schemeClr val="tx1"/>
              </a:solidFill>
              <a:effectLst/>
              <a:latin typeface="+mn-lt"/>
              <a:ea typeface="+mn-ea"/>
              <a:cs typeface="+mn-cs"/>
            </a:rPr>
            <a:t> address will be where</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the check will be mailed to. This address must match the address on file as completed on the W-9 Form.</a:t>
          </a:r>
          <a:endParaRPr lang="en-US" sz="1100" b="0" i="0" u="sng" strike="noStrike">
            <a:solidFill>
              <a:schemeClr val="tx1"/>
            </a:solidFill>
            <a:effectLst/>
            <a:latin typeface="+mn-lt"/>
            <a:ea typeface="+mn-ea"/>
            <a:cs typeface="+mn-cs"/>
          </a:endParaRPr>
        </a:p>
        <a:p>
          <a:endParaRPr lang="en-US" sz="1100" b="0" i="0" u="sng"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Total Award</a:t>
          </a:r>
          <a:r>
            <a:rPr lang="en-US" sz="1100" b="0" i="0" u="sng" strike="noStrike" baseline="0">
              <a:solidFill>
                <a:schemeClr val="tx1"/>
              </a:solidFill>
              <a:effectLst/>
              <a:latin typeface="+mn-lt"/>
              <a:ea typeface="+mn-ea"/>
              <a:cs typeface="+mn-cs"/>
            </a:rPr>
            <a:t> </a:t>
          </a:r>
          <a:r>
            <a:rPr lang="en-US" sz="1100" b="0" i="0" u="sng" strike="noStrike">
              <a:solidFill>
                <a:schemeClr val="tx1"/>
              </a:solidFill>
              <a:effectLst/>
              <a:latin typeface="+mn-lt"/>
              <a:ea typeface="+mn-ea"/>
              <a:cs typeface="+mn-cs"/>
            </a:rPr>
            <a:t>Amount:</a:t>
          </a:r>
          <a:r>
            <a:rPr lang="en-US" sz="1100" b="0" i="0" u="none" strike="noStrike">
              <a:solidFill>
                <a:schemeClr val="tx1"/>
              </a:solidFill>
              <a:effectLst/>
              <a:latin typeface="+mn-lt"/>
              <a:ea typeface="+mn-ea"/>
              <a:cs typeface="+mn-cs"/>
            </a:rPr>
            <a:t> Will automaticall</a:t>
          </a:r>
          <a:r>
            <a:rPr lang="en-US" sz="1100" b="0" i="0" u="none" strike="noStrike" baseline="0">
              <a:solidFill>
                <a:schemeClr val="tx1"/>
              </a:solidFill>
              <a:effectLst/>
              <a:latin typeface="+mn-lt"/>
              <a:ea typeface="+mn-ea"/>
              <a:cs typeface="+mn-cs"/>
            </a:rPr>
            <a:t>y populate from the Budgets tab.</a:t>
          </a:r>
          <a:endParaRPr lang="en-US"/>
        </a:p>
        <a:p>
          <a:endParaRPr lang="en-US" sz="1100" b="0" i="0" u="sng"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Total Amount of Funds Previously Requested:</a:t>
          </a:r>
          <a:r>
            <a:rPr lang="en-US" sz="1100" b="0" i="0" u="none" strike="noStrike">
              <a:solidFill>
                <a:schemeClr val="tx1"/>
              </a:solidFill>
              <a:effectLst/>
              <a:latin typeface="+mn-lt"/>
              <a:ea typeface="+mn-ea"/>
              <a:cs typeface="+mn-cs"/>
            </a:rPr>
            <a:t> The total amount of funds previously drawn from</a:t>
          </a:r>
          <a:r>
            <a:rPr lang="en-US" sz="1100" b="0" i="0" u="none" strike="noStrike" baseline="0">
              <a:solidFill>
                <a:schemeClr val="tx1"/>
              </a:solidFill>
              <a:effectLst/>
              <a:latin typeface="+mn-lt"/>
              <a:ea typeface="+mn-ea"/>
              <a:cs typeface="+mn-cs"/>
            </a:rPr>
            <a:t> a particular source. Summates from the DrawData tab.</a:t>
          </a:r>
          <a:endParaRPr lang="en-US"/>
        </a:p>
        <a:p>
          <a:endParaRPr lang="en-US" sz="1100" b="0" i="0" u="sng"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Available Balance:</a:t>
          </a:r>
          <a:r>
            <a:rPr lang="en-US" sz="1100" b="0" i="0" u="none" strike="noStrike">
              <a:solidFill>
                <a:schemeClr val="tx1"/>
              </a:solidFill>
              <a:effectLst/>
              <a:latin typeface="+mn-lt"/>
              <a:ea typeface="+mn-ea"/>
              <a:cs typeface="+mn-cs"/>
            </a:rPr>
            <a:t> The balance that is available once the previous funds received have been subtracted from the total award</a:t>
          </a:r>
          <a:r>
            <a:rPr lang="en-US" sz="1100" b="0" i="0" u="none" strike="noStrike" baseline="0">
              <a:solidFill>
                <a:schemeClr val="tx1"/>
              </a:solidFill>
              <a:effectLst/>
              <a:latin typeface="+mn-lt"/>
              <a:ea typeface="+mn-ea"/>
              <a:cs typeface="+mn-cs"/>
            </a:rPr>
            <a:t> amount.</a:t>
          </a:r>
          <a:endParaRPr lang="en-US"/>
        </a:p>
        <a:p>
          <a:endParaRPr lang="en-US" sz="1100" b="0" i="0" u="sng"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Current Draw:</a:t>
          </a:r>
          <a:r>
            <a:rPr lang="en-US" sz="1100" b="0" i="0" u="none" strike="noStrike">
              <a:solidFill>
                <a:schemeClr val="tx1"/>
              </a:solidFill>
              <a:effectLst/>
              <a:latin typeface="+mn-lt"/>
              <a:ea typeface="+mn-ea"/>
              <a:cs typeface="+mn-cs"/>
            </a:rPr>
            <a:t> The amount of the</a:t>
          </a:r>
          <a:r>
            <a:rPr lang="en-US" sz="1100" b="0" i="0" u="none" strike="noStrike" baseline="0">
              <a:solidFill>
                <a:schemeClr val="tx1"/>
              </a:solidFill>
              <a:effectLst/>
              <a:latin typeface="+mn-lt"/>
              <a:ea typeface="+mn-ea"/>
              <a:cs typeface="+mn-cs"/>
            </a:rPr>
            <a:t> selected source </a:t>
          </a:r>
          <a:r>
            <a:rPr lang="en-US" sz="1100" b="0" i="0" u="none" strike="noStrike">
              <a:solidFill>
                <a:schemeClr val="tx1"/>
              </a:solidFill>
              <a:effectLst/>
              <a:latin typeface="+mn-lt"/>
              <a:ea typeface="+mn-ea"/>
              <a:cs typeface="+mn-cs"/>
            </a:rPr>
            <a:t>funds requested for this draw.</a:t>
          </a:r>
          <a:r>
            <a:rPr lang="en-US"/>
            <a:t> </a:t>
          </a:r>
        </a:p>
        <a:p>
          <a:endParaRPr lang="en-US" sz="1100" b="0" i="0" u="sng"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Balance After Payment:</a:t>
          </a:r>
          <a:r>
            <a:rPr lang="en-US" sz="1100" b="0" i="0" u="none" strike="noStrike">
              <a:solidFill>
                <a:schemeClr val="tx1"/>
              </a:solidFill>
              <a:effectLst/>
              <a:latin typeface="+mn-lt"/>
              <a:ea typeface="+mn-ea"/>
              <a:cs typeface="+mn-cs"/>
            </a:rPr>
            <a:t> The total amount that is now available to draw.</a:t>
          </a:r>
        </a:p>
        <a:p>
          <a:endParaRPr lang="en-US" sz="1100" b="0" i="0" u="none"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Final Draw:</a:t>
          </a:r>
          <a:r>
            <a:rPr lang="en-US" sz="1100" b="0" i="0" u="none" strike="noStrike">
              <a:solidFill>
                <a:schemeClr val="tx1"/>
              </a:solidFill>
              <a:effectLst/>
              <a:latin typeface="+mn-lt"/>
              <a:ea typeface="+mn-ea"/>
              <a:cs typeface="+mn-cs"/>
            </a:rPr>
            <a:t> Must be selected if there will be no more draws. Balance after payment should equal</a:t>
          </a:r>
          <a:r>
            <a:rPr lang="en-US" sz="1100" b="0" i="0" u="none" strike="noStrike" baseline="0">
              <a:solidFill>
                <a:schemeClr val="tx1"/>
              </a:solidFill>
              <a:effectLst/>
              <a:latin typeface="+mn-lt"/>
              <a:ea typeface="+mn-ea"/>
              <a:cs typeface="+mn-cs"/>
            </a:rPr>
            <a:t> zero. If not, contact your program coordinator to discuss what needs to be done.</a:t>
          </a:r>
          <a:r>
            <a:rPr lang="en-US"/>
            <a:t> </a:t>
          </a:r>
        </a:p>
        <a:p>
          <a:endParaRPr lang="en-US" sz="1100" b="1" i="0" u="none" strike="noStrike">
            <a:solidFill>
              <a:schemeClr val="tx1"/>
            </a:solidFill>
            <a:effectLst/>
            <a:latin typeface="+mn-lt"/>
            <a:ea typeface="+mn-ea"/>
            <a:cs typeface="+mn-cs"/>
          </a:endParaRPr>
        </a:p>
        <a:p>
          <a:r>
            <a:rPr lang="en-US" sz="1100" b="1" i="0" u="none" strike="noStrike">
              <a:solidFill>
                <a:schemeClr val="tx1"/>
              </a:solidFill>
              <a:effectLst/>
              <a:latin typeface="+mn-lt"/>
              <a:ea typeface="+mn-ea"/>
              <a:cs typeface="+mn-cs"/>
            </a:rPr>
            <a:t>NOTE:</a:t>
          </a:r>
          <a:r>
            <a:rPr lang="en-US"/>
            <a:t> </a:t>
          </a:r>
          <a:r>
            <a:rPr lang="en-US" sz="1100" b="0" i="0" u="none" strike="noStrike">
              <a:solidFill>
                <a:schemeClr val="tx1"/>
              </a:solidFill>
              <a:effectLst/>
              <a:latin typeface="+mn-lt"/>
              <a:ea typeface="+mn-ea"/>
              <a:cs typeface="+mn-cs"/>
            </a:rPr>
            <a:t>Attach copies of the appropriate documentation required. Draw requests must be signed in order to be processed. It takes up to 21 days to process payment requests. Developer fees and/or project delivery costs will not be released until the completion of the project. If found that all work has not been completed at the time of inspection, the payment will not be released until the work is completed and re-inspected.</a:t>
          </a:r>
          <a:r>
            <a:rPr lang="en-US"/>
            <a:t> </a:t>
          </a: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38099</xdr:colOff>
      <xdr:row>1</xdr:row>
      <xdr:rowOff>47625</xdr:rowOff>
    </xdr:from>
    <xdr:ext cx="2486025" cy="2331279"/>
    <xdr:sp macro="" textlink="">
      <xdr:nvSpPr>
        <xdr:cNvPr id="2" name="TextBox 1"/>
        <xdr:cNvSpPr txBox="1"/>
      </xdr:nvSpPr>
      <xdr:spPr>
        <a:xfrm>
          <a:off x="11849099" y="257175"/>
          <a:ext cx="2486025" cy="23312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Instructions:</a:t>
          </a:r>
        </a:p>
        <a:p>
          <a:r>
            <a:rPr lang="en-US" sz="1100" b="0"/>
            <a:t>The</a:t>
          </a:r>
          <a:r>
            <a:rPr lang="en-US" sz="1100" b="0" baseline="0"/>
            <a:t> only thing that can be changed is the Funding Source. </a:t>
          </a:r>
        </a:p>
        <a:p>
          <a:endParaRPr lang="en-US" sz="1100" b="0" baseline="0"/>
        </a:p>
        <a:p>
          <a:r>
            <a:rPr lang="en-US" sz="1100" b="0" baseline="0"/>
            <a:t>The Development Name, Activity #,  and Explanations  populate from the Budgets Tab. </a:t>
          </a:r>
        </a:p>
        <a:p>
          <a:endParaRPr lang="en-US" sz="1100" b="0" baseline="0"/>
        </a:p>
        <a:p>
          <a:r>
            <a:rPr lang="en-US" sz="1100" b="0" baseline="0"/>
            <a:t>The Budget Column populates based on the Budget Data.</a:t>
          </a:r>
        </a:p>
        <a:p>
          <a:endParaRPr lang="en-US" sz="1100" b="0" baseline="0"/>
        </a:p>
        <a:p>
          <a:r>
            <a:rPr lang="en-US" sz="1100" b="0" baseline="0"/>
            <a:t>The Draw Columns (1,2,3, etc.) populates based on the Draw Data.</a:t>
          </a:r>
          <a:endParaRPr lang="en-US" sz="1100" b="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476250</xdr:colOff>
      <xdr:row>0</xdr:row>
      <xdr:rowOff>133350</xdr:rowOff>
    </xdr:from>
    <xdr:ext cx="4905375" cy="6448426"/>
    <xdr:sp macro="" textlink="">
      <xdr:nvSpPr>
        <xdr:cNvPr id="2" name="TextBox 1"/>
        <xdr:cNvSpPr txBox="1"/>
      </xdr:nvSpPr>
      <xdr:spPr>
        <a:xfrm>
          <a:off x="8601075" y="133350"/>
          <a:ext cx="4905375" cy="64484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a:solidFill>
                <a:schemeClr val="tx1"/>
              </a:solidFill>
              <a:effectLst/>
              <a:latin typeface="+mn-lt"/>
              <a:ea typeface="+mn-ea"/>
              <a:cs typeface="+mn-cs"/>
            </a:rPr>
            <a:t>Instructions for Draw</a:t>
          </a:r>
          <a:r>
            <a:rPr lang="en-US" sz="1100" b="1" i="0" baseline="0">
              <a:solidFill>
                <a:schemeClr val="tx1"/>
              </a:solidFill>
              <a:effectLst/>
              <a:latin typeface="+mn-lt"/>
              <a:ea typeface="+mn-ea"/>
              <a:cs typeface="+mn-cs"/>
            </a:rPr>
            <a:t> Data</a:t>
          </a:r>
          <a:endParaRPr lang="en-US">
            <a:effectLst/>
          </a:endParaRPr>
        </a:p>
        <a:p>
          <a:r>
            <a:rPr lang="en-US" sz="1100" b="0" i="0" baseline="0">
              <a:solidFill>
                <a:schemeClr val="tx1"/>
              </a:solidFill>
              <a:effectLst/>
              <a:latin typeface="+mn-lt"/>
              <a:ea typeface="+mn-ea"/>
              <a:cs typeface="+mn-cs"/>
            </a:rPr>
            <a:t>This tab is used to autofill the amounts in the Draw Form and Draw Summary tabs to track the expenditures and draws for the three funding sources for the SRDP development. </a:t>
          </a:r>
          <a:endParaRPr lang="en-US">
            <a:effectLst/>
          </a:endParaRPr>
        </a:p>
        <a:p>
          <a:endParaRPr lang="en-US" sz="1100" b="0" i="0" u="sng">
            <a:solidFill>
              <a:schemeClr val="tx1"/>
            </a:solidFill>
            <a:effectLst/>
            <a:latin typeface="+mn-lt"/>
            <a:ea typeface="+mn-ea"/>
            <a:cs typeface="+mn-cs"/>
          </a:endParaRPr>
        </a:p>
        <a:p>
          <a:r>
            <a:rPr lang="en-US" sz="1100" b="0" i="0" u="sng">
              <a:solidFill>
                <a:schemeClr val="tx1"/>
              </a:solidFill>
              <a:effectLst/>
              <a:latin typeface="+mn-lt"/>
              <a:ea typeface="+mn-ea"/>
              <a:cs typeface="+mn-cs"/>
            </a:rPr>
            <a:t>Source</a:t>
          </a:r>
          <a:r>
            <a:rPr lang="en-US" sz="1100" b="0" i="0" u="sng" baseline="0">
              <a:solidFill>
                <a:schemeClr val="tx1"/>
              </a:solidFill>
              <a:effectLst/>
              <a:latin typeface="+mn-lt"/>
              <a:ea typeface="+mn-ea"/>
              <a:cs typeface="+mn-cs"/>
            </a:rPr>
            <a:t>:</a:t>
          </a:r>
          <a:r>
            <a:rPr lang="en-US" sz="1100" b="0" i="0" baseline="0">
              <a:solidFill>
                <a:schemeClr val="tx1"/>
              </a:solidFill>
              <a:effectLst/>
              <a:latin typeface="+mn-lt"/>
              <a:ea typeface="+mn-ea"/>
              <a:cs typeface="+mn-cs"/>
            </a:rPr>
            <a:t> Pick from the drop down list of award types (HOME, NHTF, SCHTF)</a:t>
          </a:r>
        </a:p>
        <a:p>
          <a:endParaRPr lang="en-US" sz="1100" b="0" i="0" u="none" baseline="0">
            <a:solidFill>
              <a:schemeClr val="tx1"/>
            </a:solidFill>
            <a:effectLst/>
            <a:latin typeface="+mn-lt"/>
            <a:ea typeface="+mn-ea"/>
            <a:cs typeface="+mn-cs"/>
          </a:endParaRPr>
        </a:p>
        <a:p>
          <a:r>
            <a:rPr lang="en-US" sz="1100" b="0" i="0" u="sng">
              <a:solidFill>
                <a:schemeClr val="tx1"/>
              </a:solidFill>
              <a:effectLst/>
              <a:latin typeface="+mn-lt"/>
              <a:ea typeface="+mn-ea"/>
              <a:cs typeface="+mn-cs"/>
            </a:rPr>
            <a:t>Section:</a:t>
          </a:r>
          <a:r>
            <a:rPr lang="en-US" sz="1100" b="0" i="0">
              <a:solidFill>
                <a:schemeClr val="tx1"/>
              </a:solidFill>
              <a:effectLst/>
              <a:latin typeface="+mn-lt"/>
              <a:ea typeface="+mn-ea"/>
              <a:cs typeface="+mn-cs"/>
            </a:rPr>
            <a:t>  Select</a:t>
          </a:r>
          <a:r>
            <a:rPr lang="en-US" sz="1100" b="0" i="0" baseline="0">
              <a:solidFill>
                <a:schemeClr val="tx1"/>
              </a:solidFill>
              <a:effectLst/>
              <a:latin typeface="+mn-lt"/>
              <a:ea typeface="+mn-ea"/>
              <a:cs typeface="+mn-cs"/>
            </a:rPr>
            <a:t> the appropriate parent section (Construction, Soft Costs, etc.) that will dictate what Line Item drop box will appear.</a:t>
          </a:r>
          <a:r>
            <a:rPr lang="en-US" sz="1100" baseline="0">
              <a:solidFill>
                <a:schemeClr val="tx1"/>
              </a:solidFill>
              <a:effectLst/>
              <a:latin typeface="+mn-lt"/>
              <a:ea typeface="+mn-ea"/>
              <a:cs typeface="+mn-cs"/>
            </a:rPr>
            <a:t>	</a:t>
          </a:r>
        </a:p>
        <a:p>
          <a:endParaRPr lang="en-US" sz="1100" b="0" i="0" u="sng" baseline="0">
            <a:solidFill>
              <a:schemeClr val="tx1"/>
            </a:solidFill>
            <a:effectLst/>
            <a:latin typeface="+mn-lt"/>
            <a:ea typeface="+mn-ea"/>
            <a:cs typeface="+mn-cs"/>
          </a:endParaRPr>
        </a:p>
        <a:p>
          <a:r>
            <a:rPr lang="en-US" sz="1100" b="0" i="0" u="sng">
              <a:solidFill>
                <a:schemeClr val="tx1"/>
              </a:solidFill>
              <a:effectLst/>
              <a:latin typeface="+mn-lt"/>
              <a:ea typeface="+mn-ea"/>
              <a:cs typeface="+mn-cs"/>
            </a:rPr>
            <a:t>Line Item: </a:t>
          </a:r>
          <a:r>
            <a:rPr lang="en-US" sz="1100" b="0" i="0" u="none" baseline="0">
              <a:solidFill>
                <a:schemeClr val="tx1"/>
              </a:solidFill>
              <a:effectLst/>
              <a:latin typeface="+mn-lt"/>
              <a:ea typeface="+mn-ea"/>
              <a:cs typeface="+mn-cs"/>
            </a:rPr>
            <a:t> Select the appropriate line item of the Section selected above. Any line item that requires an explanation will have to have that explanation entered on the Budget tab for it to appear in the drop down list.  Those explanations should not be changed after they have been inputted.</a:t>
          </a:r>
        </a:p>
        <a:p>
          <a:endParaRPr lang="en-US" sz="1100" b="0" i="0" u="none" baseline="0">
            <a:solidFill>
              <a:schemeClr val="tx1"/>
            </a:solidFill>
            <a:effectLst/>
            <a:latin typeface="+mn-lt"/>
            <a:ea typeface="+mn-ea"/>
            <a:cs typeface="+mn-cs"/>
          </a:endParaRPr>
        </a:p>
        <a:p>
          <a:r>
            <a:rPr lang="en-US" sz="1100" b="0" i="0" u="sng">
              <a:solidFill>
                <a:schemeClr val="tx1"/>
              </a:solidFill>
              <a:effectLst/>
              <a:latin typeface="+mn-lt"/>
              <a:ea typeface="+mn-ea"/>
              <a:cs typeface="+mn-cs"/>
            </a:rPr>
            <a:t>Amount:</a:t>
          </a:r>
          <a:r>
            <a:rPr lang="en-US" sz="1100" b="0" i="0">
              <a:solidFill>
                <a:schemeClr val="tx1"/>
              </a:solidFill>
              <a:effectLst/>
              <a:latin typeface="+mn-lt"/>
              <a:ea typeface="+mn-ea"/>
              <a:cs typeface="+mn-cs"/>
            </a:rPr>
            <a:t>  Enter the full or partial amount of an invoice that will</a:t>
          </a:r>
          <a:r>
            <a:rPr lang="en-US" sz="1100" b="0" i="0" baseline="0">
              <a:solidFill>
                <a:schemeClr val="tx1"/>
              </a:solidFill>
              <a:effectLst/>
              <a:latin typeface="+mn-lt"/>
              <a:ea typeface="+mn-ea"/>
              <a:cs typeface="+mn-cs"/>
            </a:rPr>
            <a:t> be funded by a particular source.</a:t>
          </a:r>
          <a:r>
            <a:rPr lang="en-US" sz="1100" b="0" i="0">
              <a:solidFill>
                <a:schemeClr val="tx1"/>
              </a:solidFill>
              <a:effectLst/>
              <a:latin typeface="+mn-lt"/>
              <a:ea typeface="+mn-ea"/>
              <a:cs typeface="+mn-cs"/>
            </a:rPr>
            <a:t> </a:t>
          </a:r>
        </a:p>
        <a:p>
          <a:endParaRPr lang="en-US" sz="1100" b="0" i="0" u="sng"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chemeClr val="tx1"/>
              </a:solidFill>
              <a:effectLst/>
              <a:latin typeface="+mn-lt"/>
              <a:ea typeface="+mn-ea"/>
              <a:cs typeface="+mn-cs"/>
            </a:rPr>
            <a:t>Invoice Date:</a:t>
          </a:r>
          <a:r>
            <a:rPr lang="en-US" sz="1100" b="0" i="0">
              <a:solidFill>
                <a:schemeClr val="tx1"/>
              </a:solidFill>
              <a:effectLst/>
              <a:latin typeface="+mn-lt"/>
              <a:ea typeface="+mn-ea"/>
              <a:cs typeface="+mn-cs"/>
            </a:rPr>
            <a:t>  Enter</a:t>
          </a:r>
          <a:r>
            <a:rPr lang="en-US" sz="1100" b="0" i="0" baseline="0">
              <a:solidFill>
                <a:schemeClr val="tx1"/>
              </a:solidFill>
              <a:effectLst/>
              <a:latin typeface="+mn-lt"/>
              <a:ea typeface="+mn-ea"/>
              <a:cs typeface="+mn-cs"/>
            </a:rPr>
            <a:t> the date of the invoice. It should be that date the invoice was created.</a:t>
          </a:r>
          <a:endParaRPr lang="en-US">
            <a:effectLst/>
          </a:endParaRPr>
        </a:p>
        <a:p>
          <a:endParaRPr lang="en-US" sz="1100" b="0" i="0" u="sng"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chemeClr val="tx1"/>
              </a:solidFill>
              <a:effectLst/>
              <a:latin typeface="+mn-lt"/>
              <a:ea typeface="+mn-ea"/>
              <a:cs typeface="+mn-cs"/>
            </a:rPr>
            <a:t>Invoice Number:</a:t>
          </a:r>
          <a:r>
            <a:rPr lang="en-US" sz="1100" b="0" i="0">
              <a:solidFill>
                <a:schemeClr val="tx1"/>
              </a:solidFill>
              <a:effectLst/>
              <a:latin typeface="+mn-lt"/>
              <a:ea typeface="+mn-ea"/>
              <a:cs typeface="+mn-cs"/>
            </a:rPr>
            <a:t>  Enter the</a:t>
          </a:r>
          <a:r>
            <a:rPr lang="en-US" sz="1100" b="0" i="0" baseline="0">
              <a:solidFill>
                <a:schemeClr val="tx1"/>
              </a:solidFill>
              <a:effectLst/>
              <a:latin typeface="+mn-lt"/>
              <a:ea typeface="+mn-ea"/>
              <a:cs typeface="+mn-cs"/>
            </a:rPr>
            <a:t> invoice number. If there is not an identifiable invoice number for a particular vendor, write one on the invoice and enter it here. </a:t>
          </a:r>
          <a:endParaRPr lang="en-US">
            <a:effectLst/>
          </a:endParaRPr>
        </a:p>
        <a:p>
          <a:endParaRPr lang="en-US" sz="1100" b="0" i="0" u="sng">
            <a:solidFill>
              <a:schemeClr val="tx1"/>
            </a:solidFill>
            <a:effectLst/>
            <a:latin typeface="+mn-lt"/>
            <a:ea typeface="+mn-ea"/>
            <a:cs typeface="+mn-cs"/>
          </a:endParaRPr>
        </a:p>
        <a:p>
          <a:r>
            <a:rPr lang="en-US" sz="1100" b="0" i="0" u="sng">
              <a:solidFill>
                <a:schemeClr val="tx1"/>
              </a:solidFill>
              <a:effectLst/>
              <a:latin typeface="+mn-lt"/>
              <a:ea typeface="+mn-ea"/>
              <a:cs typeface="+mn-cs"/>
            </a:rPr>
            <a:t>Vendor: </a:t>
          </a:r>
          <a:r>
            <a:rPr lang="en-US" sz="1100" b="0" i="0" u="none">
              <a:solidFill>
                <a:schemeClr val="tx1"/>
              </a:solidFill>
              <a:effectLst/>
              <a:latin typeface="+mn-lt"/>
              <a:ea typeface="+mn-ea"/>
              <a:cs typeface="+mn-cs"/>
            </a:rPr>
            <a:t>Enter the vendor</a:t>
          </a:r>
          <a:r>
            <a:rPr lang="en-US" sz="1100" b="0" i="0">
              <a:solidFill>
                <a:schemeClr val="tx1"/>
              </a:solidFill>
              <a:effectLst/>
              <a:latin typeface="+mn-lt"/>
              <a:ea typeface="+mn-ea"/>
              <a:cs typeface="+mn-cs"/>
            </a:rPr>
            <a:t> </a:t>
          </a:r>
          <a:r>
            <a:rPr lang="en-US" sz="1100" b="0" i="0" baseline="0">
              <a:solidFill>
                <a:schemeClr val="tx1"/>
              </a:solidFill>
              <a:effectLst/>
              <a:latin typeface="+mn-lt"/>
              <a:ea typeface="+mn-ea"/>
              <a:cs typeface="+mn-cs"/>
            </a:rPr>
            <a:t>name. Make sure that you are consistent with what you input for a given vendor. For example, don't enter Best Architect and then Best Architect, LLC later.</a:t>
          </a:r>
        </a:p>
        <a:p>
          <a:endParaRPr lang="en-US" sz="1100" b="0" i="0" u="sng" baseline="0">
            <a:solidFill>
              <a:schemeClr val="tx1"/>
            </a:solidFill>
            <a:effectLst/>
            <a:latin typeface="+mn-lt"/>
            <a:ea typeface="+mn-ea"/>
            <a:cs typeface="+mn-cs"/>
          </a:endParaRPr>
        </a:p>
        <a:p>
          <a:r>
            <a:rPr lang="en-US" sz="1100" b="0" i="0" u="sng">
              <a:solidFill>
                <a:schemeClr val="tx1"/>
              </a:solidFill>
              <a:effectLst/>
              <a:latin typeface="+mn-lt"/>
              <a:ea typeface="+mn-ea"/>
              <a:cs typeface="+mn-cs"/>
            </a:rPr>
            <a:t>Draw: </a:t>
          </a:r>
          <a:r>
            <a:rPr lang="en-US" sz="1100" b="0" i="0" u="none">
              <a:solidFill>
                <a:schemeClr val="tx1"/>
              </a:solidFill>
              <a:effectLst/>
              <a:latin typeface="+mn-lt"/>
              <a:ea typeface="+mn-ea"/>
              <a:cs typeface="+mn-cs"/>
            </a:rPr>
            <a:t>Enter the draw number for</a:t>
          </a:r>
          <a:r>
            <a:rPr lang="en-US" sz="1100" b="0" i="0" u="none" baseline="0">
              <a:solidFill>
                <a:schemeClr val="tx1"/>
              </a:solidFill>
              <a:effectLst/>
              <a:latin typeface="+mn-lt"/>
              <a:ea typeface="+mn-ea"/>
              <a:cs typeface="+mn-cs"/>
            </a:rPr>
            <a:t> the particular source's draw you wish to have the expenditure reimbursed by. </a:t>
          </a:r>
          <a:r>
            <a:rPr lang="en-US" sz="1100" b="0" i="0" u="sng">
              <a:solidFill>
                <a:schemeClr val="tx1"/>
              </a:solidFill>
              <a:effectLst/>
              <a:latin typeface="+mn-lt"/>
              <a:ea typeface="+mn-ea"/>
              <a:cs typeface="+mn-cs"/>
            </a:rPr>
            <a:t> </a:t>
          </a:r>
          <a:endParaRPr lang="en-US" sz="1100" b="0" i="0" u="sng" baseline="0">
            <a:solidFill>
              <a:schemeClr val="tx1"/>
            </a:solidFill>
            <a:effectLst/>
            <a:latin typeface="+mn-lt"/>
            <a:ea typeface="+mn-ea"/>
            <a:cs typeface="+mn-cs"/>
          </a:endParaRPr>
        </a:p>
        <a:p>
          <a:endParaRPr lang="en-US" sz="1100" b="0" i="0" u="sng" baseline="0">
            <a:solidFill>
              <a:schemeClr val="tx1"/>
            </a:solidFill>
            <a:effectLst/>
            <a:latin typeface="+mn-lt"/>
            <a:ea typeface="+mn-ea"/>
            <a:cs typeface="+mn-cs"/>
          </a:endParaRPr>
        </a:p>
        <a:p>
          <a:r>
            <a:rPr lang="en-US" sz="1100" b="0" i="0" baseline="0">
              <a:solidFill>
                <a:schemeClr val="tx1"/>
              </a:solidFill>
              <a:effectLst/>
              <a:latin typeface="+mn-lt"/>
              <a:ea typeface="+mn-ea"/>
              <a:cs typeface="+mn-cs"/>
            </a:rPr>
            <a:t>TIP:</a:t>
          </a:r>
          <a:endParaRPr lang="en-US">
            <a:effectLst/>
          </a:endParaRPr>
        </a:p>
        <a:p>
          <a:r>
            <a:rPr lang="en-US" sz="1100" b="0" i="0" baseline="0">
              <a:solidFill>
                <a:schemeClr val="tx1"/>
              </a:solidFill>
              <a:effectLst/>
              <a:latin typeface="+mn-lt"/>
              <a:ea typeface="+mn-ea"/>
              <a:cs typeface="+mn-cs"/>
            </a:rPr>
            <a:t>Ctrl + C =  Copy                 Ctrl + V = Paste </a:t>
          </a:r>
          <a:endParaRPr lang="en-US">
            <a:effectLst/>
          </a:endParaRPr>
        </a:p>
        <a:p>
          <a:pPr eaLnBrk="1" fontAlgn="auto" latinLnBrk="0" hangingPunct="1"/>
          <a:r>
            <a:rPr lang="en-US" sz="1100" b="0" i="0" baseline="0">
              <a:solidFill>
                <a:schemeClr val="tx1"/>
              </a:solidFill>
              <a:effectLst/>
              <a:latin typeface="+mn-lt"/>
              <a:ea typeface="+mn-ea"/>
              <a:cs typeface="+mn-cs"/>
            </a:rPr>
            <a:t>You can select on cell, copy that cell, select another or multiple cells , and use copy/paste. This can help you with quick data input. </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57150</xdr:colOff>
      <xdr:row>1</xdr:row>
      <xdr:rowOff>9525</xdr:rowOff>
    </xdr:from>
    <xdr:ext cx="5010150" cy="5603585"/>
    <xdr:sp macro="" textlink="">
      <xdr:nvSpPr>
        <xdr:cNvPr id="2" name="TextBox 1"/>
        <xdr:cNvSpPr txBox="1"/>
      </xdr:nvSpPr>
      <xdr:spPr>
        <a:xfrm>
          <a:off x="6686550" y="171450"/>
          <a:ext cx="5010150" cy="56035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i="0" u="none" strike="noStrike">
              <a:solidFill>
                <a:schemeClr val="tx1"/>
              </a:solidFill>
              <a:effectLst/>
              <a:latin typeface="+mn-lt"/>
              <a:ea typeface="+mn-ea"/>
              <a:cs typeface="+mn-cs"/>
            </a:rPr>
            <a:t>Instructions for Invoice</a:t>
          </a:r>
          <a:r>
            <a:rPr lang="en-US" sz="1100" b="1" i="0" u="none" strike="noStrike" baseline="0">
              <a:solidFill>
                <a:schemeClr val="tx1"/>
              </a:solidFill>
              <a:effectLst/>
              <a:latin typeface="+mn-lt"/>
              <a:ea typeface="+mn-ea"/>
              <a:cs typeface="+mn-cs"/>
            </a:rPr>
            <a:t> Checking</a:t>
          </a:r>
        </a:p>
        <a:p>
          <a:r>
            <a:rPr lang="en-US" sz="1100" b="0" i="0" u="none" strike="noStrike" baseline="0">
              <a:solidFill>
                <a:schemeClr val="tx1"/>
              </a:solidFill>
              <a:effectLst/>
              <a:latin typeface="+mn-lt"/>
              <a:ea typeface="+mn-ea"/>
              <a:cs typeface="+mn-cs"/>
            </a:rPr>
            <a:t>This tab is for you to check individual invoice totals when inputting data to ensure that correct when splitting invoices over multiple awards. Columns A-C requires data input. Columns D-H can be copied and pasted on rows as you enter in invoice information.</a:t>
          </a:r>
        </a:p>
        <a:p>
          <a:endParaRPr lang="en-US" sz="1100" b="0" i="0" u="none"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Invoice# Column</a:t>
          </a:r>
          <a:r>
            <a:rPr lang="en-US" sz="1100" b="0" i="0" u="sng" strike="noStrike" baseline="0">
              <a:solidFill>
                <a:schemeClr val="tx1"/>
              </a:solidFill>
              <a:effectLst/>
              <a:latin typeface="+mn-lt"/>
              <a:ea typeface="+mn-ea"/>
              <a:cs typeface="+mn-cs"/>
            </a:rPr>
            <a:t> :</a:t>
          </a:r>
          <a:r>
            <a:rPr lang="en-US" sz="1100" b="0" i="0" u="none" strike="noStrike" baseline="0">
              <a:solidFill>
                <a:schemeClr val="tx1"/>
              </a:solidFill>
              <a:effectLst/>
              <a:latin typeface="+mn-lt"/>
              <a:ea typeface="+mn-ea"/>
              <a:cs typeface="+mn-cs"/>
            </a:rPr>
            <a:t> The invoice number</a:t>
          </a:r>
          <a:r>
            <a:rPr lang="en-US" sz="1100" b="0" i="0" u="none" strike="noStrike">
              <a:solidFill>
                <a:schemeClr val="tx1"/>
              </a:solidFill>
              <a:effectLst/>
              <a:latin typeface="+mn-lt"/>
              <a:ea typeface="+mn-ea"/>
              <a:cs typeface="+mn-cs"/>
            </a:rPr>
            <a:t>.</a:t>
          </a:r>
          <a:r>
            <a:rPr lang="en-US"/>
            <a:t> If there is not an invoice number</a:t>
          </a:r>
          <a:r>
            <a:rPr lang="en-US" baseline="0"/>
            <a:t> from a vendor, handwrite one on the invoice and input that number on this sheet and the data.</a:t>
          </a:r>
          <a:endParaRPr lang="en-US"/>
        </a:p>
        <a:p>
          <a:endParaRPr lang="en-US" sz="1100" b="0" i="0" u="sng"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Vendor Column:</a:t>
          </a:r>
          <a:r>
            <a:rPr lang="en-US" sz="1100" b="0" i="0" u="none" strike="noStrike">
              <a:solidFill>
                <a:schemeClr val="tx1"/>
              </a:solidFill>
              <a:effectLst/>
              <a:latin typeface="+mn-lt"/>
              <a:ea typeface="+mn-ea"/>
              <a:cs typeface="+mn-cs"/>
            </a:rPr>
            <a:t>  The name</a:t>
          </a:r>
          <a:r>
            <a:rPr lang="en-US" sz="1100" b="0" i="0" u="none" strike="noStrike" baseline="0">
              <a:solidFill>
                <a:schemeClr val="tx1"/>
              </a:solidFill>
              <a:effectLst/>
              <a:latin typeface="+mn-lt"/>
              <a:ea typeface="+mn-ea"/>
              <a:cs typeface="+mn-cs"/>
            </a:rPr>
            <a:t> of the contractor as listed on the invoice</a:t>
          </a:r>
          <a:r>
            <a:rPr lang="en-US" sz="1100" b="0" i="0" u="none" strike="noStrike">
              <a:solidFill>
                <a:schemeClr val="tx1"/>
              </a:solidFill>
              <a:effectLst/>
              <a:latin typeface="+mn-lt"/>
              <a:ea typeface="+mn-ea"/>
              <a:cs typeface="+mn-cs"/>
            </a:rPr>
            <a:t>.</a:t>
          </a:r>
          <a:r>
            <a:rPr lang="en-US"/>
            <a:t> </a:t>
          </a:r>
        </a:p>
        <a:p>
          <a:endParaRPr lang="en-US" sz="1100" b="0" i="0" u="sng"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Invoice</a:t>
          </a:r>
          <a:r>
            <a:rPr lang="en-US" sz="1100" b="0" i="0" u="sng" strike="noStrike" baseline="0">
              <a:solidFill>
                <a:schemeClr val="tx1"/>
              </a:solidFill>
              <a:effectLst/>
              <a:latin typeface="+mn-lt"/>
              <a:ea typeface="+mn-ea"/>
              <a:cs typeface="+mn-cs"/>
            </a:rPr>
            <a:t> Amount</a:t>
          </a:r>
          <a:r>
            <a:rPr lang="en-US" sz="1100" b="0" i="0" u="sng" strike="noStrike">
              <a:solidFill>
                <a:schemeClr val="tx1"/>
              </a:solidFill>
              <a:effectLst/>
              <a:latin typeface="+mn-lt"/>
              <a:ea typeface="+mn-ea"/>
              <a:cs typeface="+mn-cs"/>
            </a:rPr>
            <a:t>:</a:t>
          </a:r>
          <a:r>
            <a:rPr lang="en-US" sz="1100" b="0" i="0" u="none" strike="noStrike">
              <a:solidFill>
                <a:schemeClr val="tx1"/>
              </a:solidFill>
              <a:effectLst/>
              <a:latin typeface="+mn-lt"/>
              <a:ea typeface="+mn-ea"/>
              <a:cs typeface="+mn-cs"/>
            </a:rPr>
            <a:t>  Input</a:t>
          </a:r>
          <a:r>
            <a:rPr lang="en-US" sz="1100" b="0" i="0" u="none" strike="noStrike" baseline="0">
              <a:solidFill>
                <a:schemeClr val="tx1"/>
              </a:solidFill>
              <a:effectLst/>
              <a:latin typeface="+mn-lt"/>
              <a:ea typeface="+mn-ea"/>
              <a:cs typeface="+mn-cs"/>
            </a:rPr>
            <a:t> the amount as seen on the invoice. There should be no formulas inputted. If a formula is used, DO NOT use any calculations involving division or multiplication. </a:t>
          </a:r>
        </a:p>
        <a:p>
          <a:endParaRPr lang="en-US" sz="1100" b="0" i="0" u="sng"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Data Sum:</a:t>
          </a:r>
          <a:r>
            <a:rPr lang="en-US" sz="1100" b="0" i="0" u="none" strike="noStrike">
              <a:solidFill>
                <a:schemeClr val="tx1"/>
              </a:solidFill>
              <a:effectLst/>
              <a:latin typeface="+mn-lt"/>
              <a:ea typeface="+mn-ea"/>
              <a:cs typeface="+mn-cs"/>
            </a:rPr>
            <a:t> The summation of amounts inputted</a:t>
          </a:r>
          <a:r>
            <a:rPr lang="en-US"/>
            <a:t> in the DrawData tab at a per unit</a:t>
          </a:r>
          <a:r>
            <a:rPr lang="en-US" baseline="0"/>
            <a:t> cost. You can copy and paste these cells when you input additional invoice information. If accidentally deleted, the formula is below. Make sure that the "A9" and "B9" is changed to match the row number.</a:t>
          </a:r>
        </a:p>
        <a:p>
          <a:r>
            <a:rPr lang="en-US" baseline="0"/>
            <a:t>	=SUMIFS(Draw Data!F:F,Draw Data!H:H,A9,Draw Data!I:I,B9)</a:t>
          </a:r>
        </a:p>
        <a:p>
          <a:endParaRPr lang="en-US" sz="1100" b="0" i="0" u="sng"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Difference: </a:t>
          </a:r>
          <a:r>
            <a:rPr lang="en-US" sz="1100" b="0" i="0" u="none" strike="noStrike">
              <a:solidFill>
                <a:schemeClr val="tx1"/>
              </a:solidFill>
              <a:effectLst/>
              <a:latin typeface="+mn-lt"/>
              <a:ea typeface="+mn-ea"/>
              <a:cs typeface="+mn-cs"/>
            </a:rPr>
            <a:t>Compares the Invoice</a:t>
          </a:r>
          <a:r>
            <a:rPr lang="en-US" sz="1100" b="0" i="0" u="none" strike="noStrike" baseline="0">
              <a:solidFill>
                <a:schemeClr val="tx1"/>
              </a:solidFill>
              <a:effectLst/>
              <a:latin typeface="+mn-lt"/>
              <a:ea typeface="+mn-ea"/>
              <a:cs typeface="+mn-cs"/>
            </a:rPr>
            <a:t> Amount and Data Sum of a particular invoice</a:t>
          </a:r>
          <a:r>
            <a:rPr lang="en-US" sz="1100" b="0" i="0" u="none" strike="noStrike">
              <a:solidFill>
                <a:schemeClr val="tx1"/>
              </a:solidFill>
              <a:effectLst/>
              <a:latin typeface="+mn-lt"/>
              <a:ea typeface="+mn-ea"/>
              <a:cs typeface="+mn-cs"/>
            </a:rPr>
            <a:t>. Not necessary, but could be helpful when splitting a</a:t>
          </a:r>
          <a:r>
            <a:rPr lang="en-US" sz="1100" b="0" i="0" u="none" strike="noStrike" baseline="0">
              <a:solidFill>
                <a:schemeClr val="tx1"/>
              </a:solidFill>
              <a:effectLst/>
              <a:latin typeface="+mn-lt"/>
              <a:ea typeface="+mn-ea"/>
              <a:cs typeface="+mn-cs"/>
            </a:rPr>
            <a:t>n invoice over multiple awards.</a:t>
          </a:r>
        </a:p>
        <a:p>
          <a:endParaRPr lang="en-US" sz="1100" b="0" i="0" u="none" strike="noStrike" baseline="0">
            <a:solidFill>
              <a:schemeClr val="tx1"/>
            </a:solidFill>
            <a:effectLst/>
            <a:latin typeface="+mn-lt"/>
            <a:ea typeface="+mn-ea"/>
            <a:cs typeface="+mn-cs"/>
          </a:endParaRPr>
        </a:p>
        <a:p>
          <a:r>
            <a:rPr lang="en-US" sz="1100" b="0" i="0" u="none" strike="noStrike" baseline="0">
              <a:solidFill>
                <a:schemeClr val="tx1"/>
              </a:solidFill>
              <a:effectLst/>
              <a:latin typeface="+mn-lt"/>
              <a:ea typeface="+mn-ea"/>
              <a:cs typeface="+mn-cs"/>
            </a:rPr>
            <a:t>TIP:</a:t>
          </a:r>
        </a:p>
        <a:p>
          <a:r>
            <a:rPr lang="en-US" sz="1100" b="0" i="0" u="none" strike="noStrike" baseline="0">
              <a:solidFill>
                <a:schemeClr val="tx1"/>
              </a:solidFill>
              <a:effectLst/>
              <a:latin typeface="+mn-lt"/>
              <a:ea typeface="+mn-ea"/>
              <a:cs typeface="+mn-cs"/>
            </a:rPr>
            <a:t>Ctrl + C =  Copy                 Ctrl + V = Paste </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tx1"/>
              </a:solidFill>
              <a:effectLst/>
              <a:latin typeface="+mn-lt"/>
              <a:ea typeface="+mn-ea"/>
              <a:cs typeface="+mn-cs"/>
            </a:rPr>
            <a:t>You can select on cell, copy that cell, select another or multiple cells , and use copy/paste. This can help you with quick data input. In this tab, left mouse click on D8, hold and drag the cursor to H8. Press and hold "Ctrl" and press "C" to copy. Left mouse click on cell D9. Press and hold "Ctrl" and press "V" to paste.</a:t>
          </a:r>
          <a:endParaRPr lang="en-US">
            <a:effectLst/>
          </a:endParaRPr>
        </a:p>
        <a:p>
          <a:endParaRPr lang="en-US" sz="1100" b="0" i="0" u="none" strike="noStrike" baseline="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56"/>
  <sheetViews>
    <sheetView tabSelected="1" zoomScaleNormal="100" workbookViewId="0">
      <selection activeCell="C6" sqref="C6:E6"/>
    </sheetView>
  </sheetViews>
  <sheetFormatPr defaultRowHeight="12.75"/>
  <cols>
    <col min="1" max="1" width="7.85546875" customWidth="1"/>
    <col min="2" max="2" width="22.42578125" customWidth="1"/>
    <col min="3" max="3" width="14.5703125" bestFit="1" customWidth="1"/>
    <col min="4" max="4" width="15" style="3" customWidth="1"/>
    <col min="5" max="5" width="14.5703125" bestFit="1" customWidth="1"/>
    <col min="6" max="6" width="13.5703125" bestFit="1" customWidth="1"/>
    <col min="7" max="7" width="13.42578125" bestFit="1" customWidth="1"/>
    <col min="8" max="8" width="14.42578125" customWidth="1"/>
    <col min="9" max="9" width="13.5703125" bestFit="1" customWidth="1"/>
    <col min="10" max="10" width="12.7109375" customWidth="1"/>
    <col min="11" max="11" width="13.5703125" bestFit="1" customWidth="1"/>
    <col min="12" max="14" width="14.28515625" customWidth="1"/>
    <col min="15" max="15" width="10.140625" bestFit="1" customWidth="1"/>
    <col min="16" max="16" width="17.7109375" bestFit="1" customWidth="1"/>
  </cols>
  <sheetData>
    <row r="1" spans="1:21" ht="15.75">
      <c r="A1" s="194" t="s">
        <v>133</v>
      </c>
      <c r="B1" s="195"/>
      <c r="C1" s="195"/>
      <c r="D1" s="305" t="s">
        <v>146</v>
      </c>
      <c r="E1" s="306"/>
      <c r="F1" s="303"/>
      <c r="G1" s="304"/>
      <c r="H1" s="304"/>
      <c r="I1" s="304"/>
      <c r="J1" s="302"/>
      <c r="K1" s="302"/>
      <c r="L1" s="302"/>
      <c r="M1" s="270"/>
      <c r="N1" s="271"/>
      <c r="O1" s="7"/>
    </row>
    <row r="2" spans="1:21" ht="15">
      <c r="A2" s="300" t="s">
        <v>113</v>
      </c>
      <c r="B2" s="301"/>
      <c r="C2" s="294"/>
      <c r="D2" s="295"/>
      <c r="E2" s="319" t="s">
        <v>117</v>
      </c>
      <c r="F2" s="320"/>
      <c r="G2" s="294"/>
      <c r="H2" s="295"/>
      <c r="I2" s="321" t="s">
        <v>115</v>
      </c>
      <c r="J2" s="297"/>
      <c r="K2" s="294"/>
      <c r="L2" s="295"/>
      <c r="M2" s="269"/>
      <c r="N2" s="272"/>
      <c r="O2" s="7"/>
    </row>
    <row r="3" spans="1:21" ht="15">
      <c r="A3" s="264"/>
      <c r="B3" s="265" t="s">
        <v>128</v>
      </c>
      <c r="C3" s="193"/>
      <c r="D3" s="265"/>
      <c r="E3" s="296" t="s">
        <v>129</v>
      </c>
      <c r="F3" s="297"/>
      <c r="G3" s="193"/>
      <c r="H3" s="197"/>
      <c r="I3" s="296" t="s">
        <v>130</v>
      </c>
      <c r="J3" s="297"/>
      <c r="K3" s="213" t="s">
        <v>151</v>
      </c>
      <c r="L3" s="234"/>
      <c r="M3" s="269"/>
      <c r="N3" s="272"/>
      <c r="O3" s="7"/>
    </row>
    <row r="4" spans="1:21" ht="15.75" thickBot="1">
      <c r="A4" s="317" t="s">
        <v>114</v>
      </c>
      <c r="B4" s="318"/>
      <c r="C4" s="196"/>
      <c r="D4" s="198"/>
      <c r="E4" s="292" t="s">
        <v>118</v>
      </c>
      <c r="F4" s="293"/>
      <c r="G4" s="196"/>
      <c r="H4" s="198"/>
      <c r="I4" s="292" t="s">
        <v>116</v>
      </c>
      <c r="J4" s="293"/>
      <c r="K4" s="196"/>
      <c r="L4" s="198"/>
      <c r="M4" s="273"/>
      <c r="N4" s="274"/>
      <c r="O4" s="7"/>
    </row>
    <row r="5" spans="1:21" ht="6" customHeight="1" thickBot="1">
      <c r="A5" s="316"/>
      <c r="B5" s="316"/>
      <c r="C5" s="316"/>
      <c r="D5" s="316"/>
      <c r="E5" s="316"/>
      <c r="F5" s="316"/>
      <c r="G5" s="316"/>
      <c r="H5" s="316"/>
      <c r="I5" s="316"/>
      <c r="J5" s="316"/>
      <c r="K5" s="316"/>
      <c r="L5" s="316"/>
      <c r="M5" s="268"/>
      <c r="N5" s="7"/>
      <c r="O5" s="7"/>
    </row>
    <row r="6" spans="1:21" ht="15">
      <c r="A6" s="82"/>
      <c r="B6" s="80"/>
      <c r="C6" s="310" t="s">
        <v>65</v>
      </c>
      <c r="D6" s="311"/>
      <c r="E6" s="312"/>
      <c r="F6" s="313" t="s">
        <v>66</v>
      </c>
      <c r="G6" s="314"/>
      <c r="H6" s="315"/>
      <c r="I6" s="313" t="s">
        <v>112</v>
      </c>
      <c r="J6" s="314"/>
      <c r="K6" s="315"/>
      <c r="L6" s="307" t="s">
        <v>153</v>
      </c>
      <c r="M6" s="308"/>
      <c r="N6" s="309"/>
      <c r="O6" s="7"/>
    </row>
    <row r="7" spans="1:21" ht="15">
      <c r="A7" s="17" t="s">
        <v>5</v>
      </c>
      <c r="B7" s="19"/>
      <c r="C7" s="84" t="s">
        <v>67</v>
      </c>
      <c r="D7" s="85" t="s">
        <v>68</v>
      </c>
      <c r="E7" s="86" t="s">
        <v>69</v>
      </c>
      <c r="F7" s="84" t="s">
        <v>67</v>
      </c>
      <c r="G7" s="85" t="s">
        <v>68</v>
      </c>
      <c r="H7" s="86" t="s">
        <v>69</v>
      </c>
      <c r="I7" s="84" t="s">
        <v>67</v>
      </c>
      <c r="J7" s="85" t="s">
        <v>68</v>
      </c>
      <c r="K7" s="86" t="s">
        <v>69</v>
      </c>
      <c r="L7" s="232" t="s">
        <v>152</v>
      </c>
      <c r="M7" s="232" t="s">
        <v>68</v>
      </c>
      <c r="N7" s="235" t="s">
        <v>9</v>
      </c>
      <c r="O7" s="8"/>
      <c r="P7" s="4"/>
      <c r="Q7" s="1"/>
    </row>
    <row r="8" spans="1:21" ht="15">
      <c r="A8" s="81" t="s">
        <v>42</v>
      </c>
      <c r="B8" s="11"/>
      <c r="C8" s="87"/>
      <c r="D8" s="88"/>
      <c r="E8" s="89"/>
      <c r="F8" s="90"/>
      <c r="G8" s="88"/>
      <c r="H8" s="89"/>
      <c r="I8" s="90"/>
      <c r="J8" s="88"/>
      <c r="K8" s="89"/>
      <c r="L8" s="233"/>
      <c r="M8" s="233"/>
      <c r="N8" s="233"/>
      <c r="O8" s="8"/>
      <c r="P8" s="2"/>
      <c r="Q8" s="2"/>
    </row>
    <row r="9" spans="1:21" ht="14.25">
      <c r="A9" s="12" t="s">
        <v>11</v>
      </c>
      <c r="B9" s="12"/>
      <c r="C9" s="236">
        <f>SUMIFS('Budget Data'!$E:$E,'Budget Data'!$C:$C,$A$8,'Budget Data'!$A:$A,C$6,'Budget Data'!$D:$D,$A9,'Budget Data'!$B:$B,"Original")</f>
        <v>0</v>
      </c>
      <c r="D9" s="237">
        <f>SUMIFS('Budget Data'!$E:$E,'Budget Data'!$C:$C,$A$8,'Budget Data'!$A:$A,C$6,'Budget Data'!$D:$D,$A9,'Budget Data'!$B:$B,"Revision")</f>
        <v>0</v>
      </c>
      <c r="E9" s="238">
        <f>C9+D9</f>
        <v>0</v>
      </c>
      <c r="F9" s="236">
        <f>SUMIFS('Budget Data'!$E:$E,'Budget Data'!$C:$C,$A$8,'Budget Data'!$A:$A,F$6,'Budget Data'!$D:$D,$A9,'Budget Data'!$B:$B,"Original")</f>
        <v>0</v>
      </c>
      <c r="G9" s="237">
        <f>SUMIFS('Budget Data'!$E:$E,'Budget Data'!$C:$C,$A$8,'Budget Data'!$A:$A,F$6,'Budget Data'!$D:$D,$A9,'Budget Data'!$B:$B,"Revision")</f>
        <v>0</v>
      </c>
      <c r="H9" s="238">
        <f>F9+G9</f>
        <v>0</v>
      </c>
      <c r="I9" s="236">
        <f>SUMIFS('Budget Data'!$E:$E,'Budget Data'!$C:$C,$A$8,'Budget Data'!$A:$A,I$6,'Budget Data'!$D:$D,$A9,'Budget Data'!$B:$B,"Original")</f>
        <v>0</v>
      </c>
      <c r="J9" s="237">
        <f>SUMIFS('Budget Data'!$E:$E,'Budget Data'!$C:$C,$A$8,'Budget Data'!$A:$A,I$6,'Budget Data'!$D:$D,$A9,'Budget Data'!$B:$B,"Revision")</f>
        <v>0</v>
      </c>
      <c r="K9" s="238">
        <f>I9+J9</f>
        <v>0</v>
      </c>
      <c r="L9" s="239">
        <f>C9+F9+I9</f>
        <v>0</v>
      </c>
      <c r="M9" s="284">
        <f>D9+G9+J9</f>
        <v>0</v>
      </c>
      <c r="N9" s="239">
        <f>E9+H9+K9</f>
        <v>0</v>
      </c>
      <c r="O9" s="9"/>
      <c r="P9" s="5"/>
      <c r="Q9" s="6"/>
      <c r="R9" s="3"/>
      <c r="S9" s="3"/>
      <c r="T9" s="3"/>
      <c r="U9" s="3"/>
    </row>
    <row r="10" spans="1:21" ht="14.25">
      <c r="A10" s="81" t="s">
        <v>43</v>
      </c>
      <c r="B10" s="11"/>
      <c r="C10" s="240"/>
      <c r="D10" s="241"/>
      <c r="E10" s="242"/>
      <c r="F10" s="240"/>
      <c r="G10" s="241"/>
      <c r="H10" s="242"/>
      <c r="I10" s="240"/>
      <c r="J10" s="241"/>
      <c r="K10" s="242"/>
      <c r="L10" s="243"/>
      <c r="M10" s="243"/>
      <c r="N10" s="243"/>
      <c r="O10" s="9"/>
      <c r="P10" s="5"/>
      <c r="Q10" s="6"/>
      <c r="R10" s="3"/>
      <c r="S10" s="3"/>
      <c r="T10" s="3"/>
      <c r="U10" s="3"/>
    </row>
    <row r="11" spans="1:21" ht="14.25">
      <c r="A11" s="12" t="s">
        <v>0</v>
      </c>
      <c r="B11" s="12"/>
      <c r="C11" s="236">
        <f>SUMIFS('Budget Data'!$E:$E,'Budget Data'!$C:$C,$A$10,'Budget Data'!$A:$A,C$6,'Budget Data'!$D:$D,$A11,'Budget Data'!$B:$B,"Original")</f>
        <v>0</v>
      </c>
      <c r="D11" s="237">
        <f>SUMIFS('Budget Data'!$E:$E,'Budget Data'!$C:$C,$A$10,'Budget Data'!$A:$A,C$6,'Budget Data'!$D:$D,$A11,'Budget Data'!$B:$B,"Revision")</f>
        <v>0</v>
      </c>
      <c r="E11" s="238">
        <f t="shared" ref="E11:E13" si="0">C11+D11</f>
        <v>0</v>
      </c>
      <c r="F11" s="236">
        <f>SUMIFS('Budget Data'!$E:$E,'Budget Data'!$C:$C,$A$10,'Budget Data'!$A:$A,F$6,'Budget Data'!$D:$D,$A11,'Budget Data'!$B:$B,"Original")</f>
        <v>0</v>
      </c>
      <c r="G11" s="237">
        <f>SUMIFS('Budget Data'!$E:$E,'Budget Data'!$C:$C,$A$10,'Budget Data'!$A:$A,F$6,'Budget Data'!$D:$D,$A11,'Budget Data'!$B:$B,"Revision")</f>
        <v>0</v>
      </c>
      <c r="H11" s="238">
        <f t="shared" ref="H11:H13" si="1">F11+G11</f>
        <v>0</v>
      </c>
      <c r="I11" s="236">
        <f>SUMIFS('Budget Data'!$E:$E,'Budget Data'!$C:$C,$A$10,'Budget Data'!$A:$A,I$6,'Budget Data'!$D:$D,$A11,'Budget Data'!$B:$B,"Original")</f>
        <v>0</v>
      </c>
      <c r="J11" s="237">
        <f>SUMIFS('Budget Data'!$E:$E,'Budget Data'!$C:$C,$A$10,'Budget Data'!$A:$A,I$6,'Budget Data'!$D:$D,$A11,'Budget Data'!$B:$B,"Revision")</f>
        <v>0</v>
      </c>
      <c r="K11" s="238">
        <f t="shared" ref="K11:K13" si="2">I11+J11</f>
        <v>0</v>
      </c>
      <c r="L11" s="239">
        <f t="shared" ref="L11:L13" si="3">C11+F11+I11</f>
        <v>0</v>
      </c>
      <c r="M11" s="284">
        <f t="shared" ref="M11:M13" si="4">D11+G11+J11</f>
        <v>0</v>
      </c>
      <c r="N11" s="239">
        <f t="shared" ref="N11:N13" si="5">E11+H11+K11</f>
        <v>0</v>
      </c>
      <c r="O11" s="9"/>
      <c r="P11" s="5"/>
      <c r="Q11" s="6"/>
      <c r="R11" s="3"/>
      <c r="S11" s="3"/>
      <c r="T11" s="3"/>
      <c r="U11" s="3"/>
    </row>
    <row r="12" spans="1:21" ht="14.25">
      <c r="A12" s="12" t="s">
        <v>12</v>
      </c>
      <c r="B12" s="12"/>
      <c r="C12" s="236">
        <f>SUMIFS('Budget Data'!$E:$E,'Budget Data'!$C:$C,$A$10,'Budget Data'!$A:$A,C$6,'Budget Data'!$D:$D,$A12,'Budget Data'!$B:$B,"Original")</f>
        <v>0</v>
      </c>
      <c r="D12" s="237">
        <f>SUMIFS('Budget Data'!$E:$E,'Budget Data'!$C:$C,$A$10,'Budget Data'!$A:$A,C$6,'Budget Data'!$D:$D,$A12,'Budget Data'!$B:$B,"Revision")</f>
        <v>0</v>
      </c>
      <c r="E12" s="238">
        <f t="shared" si="0"/>
        <v>0</v>
      </c>
      <c r="F12" s="236">
        <f>SUMIFS('Budget Data'!$E:$E,'Budget Data'!$C:$C,$A$10,'Budget Data'!$A:$A,F$6,'Budget Data'!$D:$D,$A12,'Budget Data'!$B:$B,"Original")</f>
        <v>0</v>
      </c>
      <c r="G12" s="237">
        <f>SUMIFS('Budget Data'!$E:$E,'Budget Data'!$C:$C,$A$10,'Budget Data'!$A:$A,F$6,'Budget Data'!$D:$D,$A12,'Budget Data'!$B:$B,"Revision")</f>
        <v>0</v>
      </c>
      <c r="H12" s="238">
        <f t="shared" si="1"/>
        <v>0</v>
      </c>
      <c r="I12" s="236">
        <f>SUMIFS('Budget Data'!$E:$E,'Budget Data'!$C:$C,$A$10,'Budget Data'!$A:$A,I$6,'Budget Data'!$D:$D,$A12,'Budget Data'!$B:$B,"Original")</f>
        <v>0</v>
      </c>
      <c r="J12" s="237">
        <f>SUMIFS('Budget Data'!$E:$E,'Budget Data'!$C:$C,$A$10,'Budget Data'!$A:$A,I$6,'Budget Data'!$D:$D,$A12,'Budget Data'!$B:$B,"Revision")</f>
        <v>0</v>
      </c>
      <c r="K12" s="238">
        <f t="shared" si="2"/>
        <v>0</v>
      </c>
      <c r="L12" s="239">
        <f t="shared" si="3"/>
        <v>0</v>
      </c>
      <c r="M12" s="284">
        <f t="shared" si="4"/>
        <v>0</v>
      </c>
      <c r="N12" s="239">
        <f t="shared" si="5"/>
        <v>0</v>
      </c>
      <c r="O12" s="9"/>
      <c r="P12" s="5"/>
      <c r="Q12" s="6"/>
      <c r="R12" s="3"/>
      <c r="S12" s="3"/>
      <c r="T12" s="3"/>
      <c r="U12" s="3"/>
    </row>
    <row r="13" spans="1:21" ht="14.25">
      <c r="A13" s="22" t="s">
        <v>32</v>
      </c>
      <c r="B13" s="40" t="s">
        <v>75</v>
      </c>
      <c r="C13" s="236">
        <f>SUMIFS('Budget Data'!$E:$E,'Budget Data'!$C:$C,$A$10,'Budget Data'!$A:$A,C$6,'Budget Data'!$D:$D,$A13&amp;" "&amp;$B13,'Budget Data'!$B:$B,"Original")</f>
        <v>0</v>
      </c>
      <c r="D13" s="237">
        <f>SUMIFS('Budget Data'!$E:$E,'Budget Data'!$C:$C,$A$10,'Budget Data'!$A:$A,C$6,'Budget Data'!$D:$D,$A13&amp;" "&amp;$B13,'Budget Data'!$B:$B,"Revision")</f>
        <v>0</v>
      </c>
      <c r="E13" s="238">
        <f t="shared" si="0"/>
        <v>0</v>
      </c>
      <c r="F13" s="236">
        <f>SUMIFS('Budget Data'!$E:$E,'Budget Data'!$C:$C,$A$10,'Budget Data'!$A:$A,F$6,'Budget Data'!$D:$D,$A13&amp;" "&amp;$B13,'Budget Data'!$B:$B,"Original")</f>
        <v>0</v>
      </c>
      <c r="G13" s="237">
        <f>SUMIFS('Budget Data'!$E:$E,'Budget Data'!$C:$C,$A$10,'Budget Data'!$A:$A,F$6,'Budget Data'!$D:$D,$A13&amp;" "&amp;$B13,'Budget Data'!$B:$B,"Revision")</f>
        <v>0</v>
      </c>
      <c r="H13" s="238">
        <f t="shared" si="1"/>
        <v>0</v>
      </c>
      <c r="I13" s="236">
        <f>SUMIFS('Budget Data'!$E:$E,'Budget Data'!$C:$C,$A$10,'Budget Data'!$A:$A,I$6,'Budget Data'!$D:$D,$A13&amp;" "&amp;$B13,'Budget Data'!$B:$B,"Original")</f>
        <v>0</v>
      </c>
      <c r="J13" s="237">
        <f>SUMIFS('Budget Data'!$E:$E,'Budget Data'!$C:$C,$A$10,'Budget Data'!$A:$A,I$6,'Budget Data'!$D:$D,$A13&amp;" "&amp;$B13,'Budget Data'!$B:$B,"Revision")</f>
        <v>0</v>
      </c>
      <c r="K13" s="238">
        <f t="shared" si="2"/>
        <v>0</v>
      </c>
      <c r="L13" s="239">
        <f t="shared" si="3"/>
        <v>0</v>
      </c>
      <c r="M13" s="284">
        <f t="shared" si="4"/>
        <v>0</v>
      </c>
      <c r="N13" s="239">
        <f t="shared" si="5"/>
        <v>0</v>
      </c>
      <c r="O13" s="9"/>
      <c r="P13" s="5"/>
      <c r="Q13" s="6"/>
      <c r="R13" s="3"/>
      <c r="S13" s="3"/>
      <c r="T13" s="3"/>
      <c r="U13" s="3"/>
    </row>
    <row r="14" spans="1:21" ht="14.25">
      <c r="A14" s="81" t="s">
        <v>6</v>
      </c>
      <c r="B14" s="11"/>
      <c r="C14" s="277">
        <f t="shared" ref="C14:N14" si="6">SUBTOTAL(9,C11:C13)</f>
        <v>0</v>
      </c>
      <c r="D14" s="278">
        <f t="shared" si="6"/>
        <v>0</v>
      </c>
      <c r="E14" s="279">
        <f t="shared" si="6"/>
        <v>0</v>
      </c>
      <c r="F14" s="277">
        <f t="shared" si="6"/>
        <v>0</v>
      </c>
      <c r="G14" s="278">
        <f t="shared" si="6"/>
        <v>0</v>
      </c>
      <c r="H14" s="279">
        <f t="shared" si="6"/>
        <v>0</v>
      </c>
      <c r="I14" s="277">
        <f t="shared" si="6"/>
        <v>0</v>
      </c>
      <c r="J14" s="278">
        <f t="shared" si="6"/>
        <v>0</v>
      </c>
      <c r="K14" s="279">
        <f t="shared" si="6"/>
        <v>0</v>
      </c>
      <c r="L14" s="282">
        <f t="shared" si="6"/>
        <v>0</v>
      </c>
      <c r="M14" s="283">
        <f t="shared" si="6"/>
        <v>0</v>
      </c>
      <c r="N14" s="282">
        <f t="shared" si="6"/>
        <v>0</v>
      </c>
      <c r="O14" s="9"/>
      <c r="P14" s="5"/>
      <c r="Q14" s="6"/>
      <c r="R14" s="3"/>
      <c r="S14" s="3"/>
      <c r="T14" s="3"/>
      <c r="U14" s="3"/>
    </row>
    <row r="15" spans="1:21" ht="15">
      <c r="A15" s="12" t="s">
        <v>7</v>
      </c>
      <c r="B15" s="12"/>
      <c r="C15" s="236">
        <f>SUMIFS('Budget Data'!$E:$E,'Budget Data'!$C:$C,$A$14,'Budget Data'!$A:$A,C$6,'Budget Data'!$D:$D,$A15,'Budget Data'!$B:$B,"Original")</f>
        <v>0</v>
      </c>
      <c r="D15" s="237">
        <f>SUMIFS('Budget Data'!$E:$E,'Budget Data'!$C:$C,$A$14,'Budget Data'!$A:$A,C$6,'Budget Data'!$D:$D,$A15,'Budget Data'!$B:$B,"Revision")</f>
        <v>0</v>
      </c>
      <c r="E15" s="238">
        <f t="shared" ref="E15:E19" si="7">C15+D15</f>
        <v>0</v>
      </c>
      <c r="F15" s="236">
        <f>SUMIFS('Budget Data'!$E:$E,'Budget Data'!$C:$C,$A$14,'Budget Data'!$A:$A,F$6,'Budget Data'!$D:$D,$A15,'Budget Data'!$B:$B,"Original")</f>
        <v>0</v>
      </c>
      <c r="G15" s="237">
        <f>SUMIFS('Budget Data'!$E:$E,'Budget Data'!$C:$C,$A$14,'Budget Data'!$A:$A,F$6,'Budget Data'!$D:$D,$A15,'Budget Data'!$B:$B,"Revision")</f>
        <v>0</v>
      </c>
      <c r="H15" s="238">
        <f t="shared" ref="H15:H19" si="8">F15+G15</f>
        <v>0</v>
      </c>
      <c r="I15" s="236">
        <f>SUMIFS('Budget Data'!$E:$E,'Budget Data'!$C:$C,$A$14,'Budget Data'!$A:$A,I$6,'Budget Data'!$D:$D,$A15,'Budget Data'!$B:$B,"Original")</f>
        <v>0</v>
      </c>
      <c r="J15" s="237">
        <f>SUMIFS('Budget Data'!$E:$E,'Budget Data'!$C:$C,$A$14,'Budget Data'!$A:$A,I$6,'Budget Data'!$D:$D,$A15,'Budget Data'!$B:$B,"Revision")</f>
        <v>0</v>
      </c>
      <c r="K15" s="238">
        <f t="shared" ref="K15:K19" si="9">I15+J15</f>
        <v>0</v>
      </c>
      <c r="L15" s="239">
        <f t="shared" ref="L15:L20" si="10">C15+F15+I15</f>
        <v>0</v>
      </c>
      <c r="M15" s="284">
        <f t="shared" ref="M15:M20" si="11">D15+G15+J15</f>
        <v>0</v>
      </c>
      <c r="N15" s="239">
        <f t="shared" ref="N15:N20" si="12">E15+H15+K15</f>
        <v>0</v>
      </c>
      <c r="O15" s="10"/>
      <c r="P15" s="5"/>
      <c r="Q15" s="6"/>
      <c r="R15" s="3"/>
      <c r="S15" s="3"/>
      <c r="T15" s="3"/>
      <c r="U15" s="3"/>
    </row>
    <row r="16" spans="1:21" ht="15">
      <c r="A16" s="12" t="s">
        <v>27</v>
      </c>
      <c r="B16" s="12"/>
      <c r="C16" s="236">
        <f>SUMIFS('Budget Data'!$E:$E,'Budget Data'!$C:$C,$A$14,'Budget Data'!$A:$A,C$6,'Budget Data'!$D:$D,$A16,'Budget Data'!$B:$B,"Original")</f>
        <v>0</v>
      </c>
      <c r="D16" s="237">
        <f>SUMIFS('Budget Data'!$E:$E,'Budget Data'!$C:$C,$A$14,'Budget Data'!$A:$A,C$6,'Budget Data'!$D:$D,$A16,'Budget Data'!$B:$B,"Revision")</f>
        <v>0</v>
      </c>
      <c r="E16" s="238">
        <f t="shared" si="7"/>
        <v>0</v>
      </c>
      <c r="F16" s="236">
        <f>SUMIFS('Budget Data'!$E:$E,'Budget Data'!$C:$C,$A$14,'Budget Data'!$A:$A,F$6,'Budget Data'!$D:$D,$A16,'Budget Data'!$B:$B,"Original")</f>
        <v>0</v>
      </c>
      <c r="G16" s="237">
        <f>SUMIFS('Budget Data'!$E:$E,'Budget Data'!$C:$C,$A$14,'Budget Data'!$A:$A,F$6,'Budget Data'!$D:$D,$A16,'Budget Data'!$B:$B,"Revision")</f>
        <v>0</v>
      </c>
      <c r="H16" s="238">
        <f t="shared" si="8"/>
        <v>0</v>
      </c>
      <c r="I16" s="236">
        <f>SUMIFS('Budget Data'!$E:$E,'Budget Data'!$C:$C,$A$14,'Budget Data'!$A:$A,I$6,'Budget Data'!$D:$D,$A16,'Budget Data'!$B:$B,"Original")</f>
        <v>0</v>
      </c>
      <c r="J16" s="237">
        <f>SUMIFS('Budget Data'!$E:$E,'Budget Data'!$C:$C,$A$14,'Budget Data'!$A:$A,I$6,'Budget Data'!$D:$D,$A16,'Budget Data'!$B:$B,"Revision")</f>
        <v>0</v>
      </c>
      <c r="K16" s="238">
        <f t="shared" si="9"/>
        <v>0</v>
      </c>
      <c r="L16" s="239">
        <f t="shared" si="10"/>
        <v>0</v>
      </c>
      <c r="M16" s="284">
        <f t="shared" si="11"/>
        <v>0</v>
      </c>
      <c r="N16" s="239">
        <f t="shared" si="12"/>
        <v>0</v>
      </c>
      <c r="O16" s="10"/>
      <c r="P16" s="5"/>
      <c r="Q16" s="6"/>
      <c r="R16" s="3"/>
      <c r="S16" s="3"/>
      <c r="T16" s="3"/>
      <c r="U16" s="3"/>
    </row>
    <row r="17" spans="1:21" ht="15">
      <c r="A17" s="12" t="s">
        <v>13</v>
      </c>
      <c r="B17" s="12"/>
      <c r="C17" s="236">
        <f>SUMIFS('Budget Data'!$E:$E,'Budget Data'!$C:$C,$A$14,'Budget Data'!$A:$A,C$6,'Budget Data'!$D:$D,$A17,'Budget Data'!$B:$B,"Original")</f>
        <v>0</v>
      </c>
      <c r="D17" s="237">
        <f>SUMIFS('Budget Data'!$E:$E,'Budget Data'!$C:$C,$A$14,'Budget Data'!$A:$A,C$6,'Budget Data'!$D:$D,$A17,'Budget Data'!$B:$B,"Revision")</f>
        <v>0</v>
      </c>
      <c r="E17" s="238">
        <f t="shared" si="7"/>
        <v>0</v>
      </c>
      <c r="F17" s="236">
        <f>SUMIFS('Budget Data'!$E:$E,'Budget Data'!$C:$C,$A$14,'Budget Data'!$A:$A,F$6,'Budget Data'!$D:$D,$A17,'Budget Data'!$B:$B,"Original")</f>
        <v>0</v>
      </c>
      <c r="G17" s="237">
        <f>SUMIFS('Budget Data'!$E:$E,'Budget Data'!$C:$C,$A$14,'Budget Data'!$A:$A,F$6,'Budget Data'!$D:$D,$A17,'Budget Data'!$B:$B,"Revision")</f>
        <v>0</v>
      </c>
      <c r="H17" s="238">
        <f t="shared" si="8"/>
        <v>0</v>
      </c>
      <c r="I17" s="236">
        <f>SUMIFS('Budget Data'!$E:$E,'Budget Data'!$C:$C,$A$14,'Budget Data'!$A:$A,I$6,'Budget Data'!$D:$D,$A17,'Budget Data'!$B:$B,"Original")</f>
        <v>0</v>
      </c>
      <c r="J17" s="237">
        <f>SUMIFS('Budget Data'!$E:$E,'Budget Data'!$C:$C,$A$14,'Budget Data'!$A:$A,I$6,'Budget Data'!$D:$D,$A17,'Budget Data'!$B:$B,"Revision")</f>
        <v>0</v>
      </c>
      <c r="K17" s="238">
        <f t="shared" si="9"/>
        <v>0</v>
      </c>
      <c r="L17" s="239">
        <f t="shared" si="10"/>
        <v>0</v>
      </c>
      <c r="M17" s="284">
        <f t="shared" si="11"/>
        <v>0</v>
      </c>
      <c r="N17" s="239">
        <f t="shared" si="12"/>
        <v>0</v>
      </c>
      <c r="O17" s="10"/>
      <c r="P17" s="5"/>
      <c r="Q17" s="6"/>
      <c r="R17" s="3"/>
      <c r="S17" s="3"/>
      <c r="T17" s="3"/>
      <c r="U17" s="3"/>
    </row>
    <row r="18" spans="1:21" ht="14.25">
      <c r="A18" s="12" t="s">
        <v>1</v>
      </c>
      <c r="B18" s="12"/>
      <c r="C18" s="244"/>
      <c r="D18" s="245"/>
      <c r="E18" s="246"/>
      <c r="F18" s="236">
        <f>SUMIFS('Budget Data'!$E:$E,'Budget Data'!$C:$C,$A$14,'Budget Data'!$A:$A,F$6,'Budget Data'!$D:$D,$A18,'Budget Data'!$B:$B,"Original")</f>
        <v>0</v>
      </c>
      <c r="G18" s="237">
        <f>SUMIFS('Budget Data'!$E:$E,'Budget Data'!$C:$C,$A$14,'Budget Data'!$A:$A,F$6,'Budget Data'!$D:$D,$A18,'Budget Data'!$B:$B,"Revision")</f>
        <v>0</v>
      </c>
      <c r="H18" s="238">
        <f t="shared" ref="H18" si="13">F18+G18</f>
        <v>0</v>
      </c>
      <c r="I18" s="236">
        <f>SUMIFS('Budget Data'!$E:$E,'Budget Data'!$C:$C,$A$14,'Budget Data'!$A:$A,I$6,'Budget Data'!$D:$D,$A18,'Budget Data'!$B:$B,"Original")</f>
        <v>0</v>
      </c>
      <c r="J18" s="237">
        <f>SUMIFS('Budget Data'!$E:$E,'Budget Data'!$C:$C,$A$14,'Budget Data'!$A:$A,I$6,'Budget Data'!$D:$D,$A18,'Budget Data'!$B:$B,"Revision")</f>
        <v>0</v>
      </c>
      <c r="K18" s="238">
        <f t="shared" si="9"/>
        <v>0</v>
      </c>
      <c r="L18" s="239">
        <f t="shared" si="10"/>
        <v>0</v>
      </c>
      <c r="M18" s="284">
        <f t="shared" si="11"/>
        <v>0</v>
      </c>
      <c r="N18" s="239">
        <f t="shared" si="12"/>
        <v>0</v>
      </c>
      <c r="O18" s="9"/>
      <c r="P18" s="5"/>
      <c r="Q18" s="6"/>
      <c r="R18" s="3"/>
      <c r="S18" s="3"/>
      <c r="T18" s="3"/>
      <c r="U18" s="3"/>
    </row>
    <row r="19" spans="1:21" ht="14.25">
      <c r="A19" s="22" t="s">
        <v>31</v>
      </c>
      <c r="B19" s="48" t="s">
        <v>76</v>
      </c>
      <c r="C19" s="236">
        <f>SUMIFS('Budget Data'!$E:$E,'Budget Data'!$C:$C,$A$14,'Budget Data'!$A:$A,C$6,'Budget Data'!$D:$D,$A19&amp;" "&amp;$B19,'Budget Data'!$B:$B,"Original")</f>
        <v>0</v>
      </c>
      <c r="D19" s="237">
        <f>SUMIFS('Budget Data'!$E:$E,'Budget Data'!$C:$C,$A$14,'Budget Data'!$A:$A,C$6,'Budget Data'!$D:$D,$A19&amp;" "&amp;$B19,'Budget Data'!$B:$B,"Revision")</f>
        <v>0</v>
      </c>
      <c r="E19" s="238">
        <f t="shared" si="7"/>
        <v>0</v>
      </c>
      <c r="F19" s="236">
        <f>SUMIFS('Budget Data'!$E:$E,'Budget Data'!$C:$C,$A$14,'Budget Data'!$A:$A,F$6,'Budget Data'!$D:$D,$A19&amp;" "&amp;$B19,'Budget Data'!$B:$B,"Original")</f>
        <v>0</v>
      </c>
      <c r="G19" s="237">
        <f>SUMIFS('Budget Data'!$E:$E,'Budget Data'!$C:$C,$A$14,'Budget Data'!$A:$A,F$6,'Budget Data'!$D:$D,$A19&amp;" "&amp;$B19,'Budget Data'!$B:$B,"Revision")</f>
        <v>0</v>
      </c>
      <c r="H19" s="238">
        <f t="shared" si="8"/>
        <v>0</v>
      </c>
      <c r="I19" s="236">
        <f>SUMIFS('Budget Data'!$E:$E,'Budget Data'!$C:$C,$A$14,'Budget Data'!$A:$A,I$6,'Budget Data'!$D:$D,$A19&amp;" "&amp;$B19,'Budget Data'!$B:$B,"Original")</f>
        <v>0</v>
      </c>
      <c r="J19" s="237">
        <f>SUMIFS('Budget Data'!$E:$E,'Budget Data'!$C:$C,$A$14,'Budget Data'!$A:$A,I$6,'Budget Data'!$D:$D,$A19&amp;" "&amp;$B19,'Budget Data'!$B:$B,"Revision")</f>
        <v>0</v>
      </c>
      <c r="K19" s="238">
        <f t="shared" si="9"/>
        <v>0</v>
      </c>
      <c r="L19" s="239">
        <f t="shared" si="10"/>
        <v>0</v>
      </c>
      <c r="M19" s="284">
        <f t="shared" si="11"/>
        <v>0</v>
      </c>
      <c r="N19" s="239">
        <f t="shared" si="12"/>
        <v>0</v>
      </c>
      <c r="O19" s="9"/>
      <c r="P19" s="5"/>
      <c r="Q19" s="6"/>
      <c r="R19" s="3"/>
      <c r="S19" s="3"/>
      <c r="T19" s="3"/>
      <c r="U19" s="3"/>
    </row>
    <row r="20" spans="1:21" ht="14.25">
      <c r="A20" s="22" t="s">
        <v>31</v>
      </c>
      <c r="B20" s="48" t="s">
        <v>77</v>
      </c>
      <c r="C20" s="236">
        <f>SUMIFS('Budget Data'!$E:$E,'Budget Data'!$C:$C,$A$14,'Budget Data'!$A:$A,C$6,'Budget Data'!$D:$D,$A20&amp;" "&amp;$B20,'Budget Data'!$B:$B,"Original")</f>
        <v>0</v>
      </c>
      <c r="D20" s="237">
        <f>SUMIFS('Budget Data'!$E:$E,'Budget Data'!$C:$C,$A$14,'Budget Data'!$A:$A,C$6,'Budget Data'!$D:$D,$A20&amp;" "&amp;$B20,'Budget Data'!$B:$B,"Revision")</f>
        <v>0</v>
      </c>
      <c r="E20" s="238">
        <f t="shared" ref="E20" si="14">C20+D20</f>
        <v>0</v>
      </c>
      <c r="F20" s="236">
        <f>SUMIFS('Budget Data'!$E:$E,'Budget Data'!$C:$C,$A$14,'Budget Data'!$A:$A,F$6,'Budget Data'!$D:$D,$A20&amp;" "&amp;$B20,'Budget Data'!$B:$B,"Original")</f>
        <v>0</v>
      </c>
      <c r="G20" s="237">
        <f>SUMIFS('Budget Data'!$E:$E,'Budget Data'!$C:$C,$A$14,'Budget Data'!$A:$A,F$6,'Budget Data'!$D:$D,$A20&amp;" "&amp;$B20,'Budget Data'!$B:$B,"Revision")</f>
        <v>0</v>
      </c>
      <c r="H20" s="238">
        <f t="shared" ref="H20" si="15">F20+G20</f>
        <v>0</v>
      </c>
      <c r="I20" s="236">
        <f>SUMIFS('Budget Data'!$E:$E,'Budget Data'!$C:$C,$A$14,'Budget Data'!$A:$A,I$6,'Budget Data'!$D:$D,$A20&amp;" "&amp;$B20,'Budget Data'!$B:$B,"Original")</f>
        <v>0</v>
      </c>
      <c r="J20" s="237">
        <f>SUMIFS('Budget Data'!$E:$E,'Budget Data'!$C:$C,$A$14,'Budget Data'!$A:$A,I$6,'Budget Data'!$D:$D,$A20&amp;" "&amp;$B20,'Budget Data'!$B:$B,"Revision")</f>
        <v>0</v>
      </c>
      <c r="K20" s="238">
        <f t="shared" ref="K20" si="16">I20+J20</f>
        <v>0</v>
      </c>
      <c r="L20" s="239">
        <f t="shared" si="10"/>
        <v>0</v>
      </c>
      <c r="M20" s="284">
        <f t="shared" si="11"/>
        <v>0</v>
      </c>
      <c r="N20" s="239">
        <f t="shared" si="12"/>
        <v>0</v>
      </c>
      <c r="O20" s="9"/>
      <c r="P20" s="5"/>
      <c r="Q20" s="6"/>
      <c r="R20" s="3"/>
      <c r="S20" s="3"/>
      <c r="T20" s="3"/>
      <c r="U20" s="3"/>
    </row>
    <row r="21" spans="1:21" ht="14.25">
      <c r="A21" s="81" t="s">
        <v>44</v>
      </c>
      <c r="B21" s="11"/>
      <c r="C21" s="280">
        <f t="shared" ref="C21:N21" si="17">SUBTOTAL(9,C15:C20)</f>
        <v>0</v>
      </c>
      <c r="D21" s="278">
        <f t="shared" si="17"/>
        <v>0</v>
      </c>
      <c r="E21" s="281">
        <f t="shared" si="17"/>
        <v>0</v>
      </c>
      <c r="F21" s="280">
        <f t="shared" si="17"/>
        <v>0</v>
      </c>
      <c r="G21" s="278">
        <f t="shared" si="17"/>
        <v>0</v>
      </c>
      <c r="H21" s="281">
        <f t="shared" si="17"/>
        <v>0</v>
      </c>
      <c r="I21" s="280">
        <f t="shared" si="17"/>
        <v>0</v>
      </c>
      <c r="J21" s="278">
        <f t="shared" si="17"/>
        <v>0</v>
      </c>
      <c r="K21" s="281">
        <f t="shared" si="17"/>
        <v>0</v>
      </c>
      <c r="L21" s="282">
        <f t="shared" si="17"/>
        <v>0</v>
      </c>
      <c r="M21" s="283">
        <f t="shared" si="17"/>
        <v>0</v>
      </c>
      <c r="N21" s="282">
        <f t="shared" si="17"/>
        <v>0</v>
      </c>
      <c r="O21" s="276">
        <v>6</v>
      </c>
      <c r="P21" s="5"/>
      <c r="Q21" s="6"/>
      <c r="R21" s="3"/>
      <c r="S21" s="3"/>
      <c r="T21" s="3"/>
      <c r="U21" s="3"/>
    </row>
    <row r="22" spans="1:21" ht="14.25">
      <c r="A22" s="12" t="s">
        <v>14</v>
      </c>
      <c r="B22" s="12"/>
      <c r="C22" s="236">
        <f>SUMIFS('Budget Data'!$E:$E,'Budget Data'!$C:$C,$A$21,'Budget Data'!$A:$A,C$6,'Budget Data'!$D:$D,$A22,'Budget Data'!$B:$B,"Original")</f>
        <v>0</v>
      </c>
      <c r="D22" s="237">
        <f>SUMIFS('Budget Data'!$E:$E,'Budget Data'!$C:$C,$A$21,'Budget Data'!$A:$A,C$6,'Budget Data'!$D:$D,$A22,'Budget Data'!$B:$B,"Revision")</f>
        <v>0</v>
      </c>
      <c r="E22" s="238">
        <f t="shared" ref="E22:E27" si="18">C22+D22</f>
        <v>0</v>
      </c>
      <c r="F22" s="236">
        <f>SUMIFS('Budget Data'!$E:$E,'Budget Data'!$C:$C,$A$21,'Budget Data'!$A:$A,F$6,'Budget Data'!$D:$D,$A22,'Budget Data'!$B:$B,"Original")</f>
        <v>0</v>
      </c>
      <c r="G22" s="237">
        <f>SUMIFS('Budget Data'!$E:$E,'Budget Data'!$C:$C,$A$21,'Budget Data'!$A:$A,F$6,'Budget Data'!$D:$D,$A22,'Budget Data'!$B:$B,"Revision")</f>
        <v>0</v>
      </c>
      <c r="H22" s="238">
        <f t="shared" ref="H22:H27" si="19">F22+G22</f>
        <v>0</v>
      </c>
      <c r="I22" s="244"/>
      <c r="J22" s="247"/>
      <c r="K22" s="248"/>
      <c r="L22" s="239">
        <f>C22+F22+I22</f>
        <v>0</v>
      </c>
      <c r="M22" s="284">
        <f t="shared" ref="M22:M28" si="20">D22+G22+J22</f>
        <v>0</v>
      </c>
      <c r="N22" s="239">
        <f t="shared" ref="N22:N28" si="21">E22+H22+K22</f>
        <v>0</v>
      </c>
      <c r="O22" s="9"/>
      <c r="P22" s="5"/>
      <c r="Q22" s="6"/>
      <c r="R22" s="3"/>
      <c r="S22" s="3"/>
      <c r="T22" s="3"/>
      <c r="U22" s="3"/>
    </row>
    <row r="23" spans="1:21" ht="14.25">
      <c r="A23" s="12" t="s">
        <v>15</v>
      </c>
      <c r="B23" s="41"/>
      <c r="C23" s="236">
        <f>SUMIFS('Budget Data'!$E:$E,'Budget Data'!$C:$C,$A$21,'Budget Data'!$A:$A,C$6,'Budget Data'!$D:$D,$A23,'Budget Data'!$B:$B,"Original")</f>
        <v>0</v>
      </c>
      <c r="D23" s="237">
        <f>SUMIFS('Budget Data'!$E:$E,'Budget Data'!$C:$C,$A$21,'Budget Data'!$A:$A,C$6,'Budget Data'!$D:$D,$A23,'Budget Data'!$B:$B,"Revision")</f>
        <v>0</v>
      </c>
      <c r="E23" s="238">
        <f t="shared" si="18"/>
        <v>0</v>
      </c>
      <c r="F23" s="236">
        <f>SUMIFS('Budget Data'!$E:$E,'Budget Data'!$C:$C,$A$21,'Budget Data'!$A:$A,F$6,'Budget Data'!$D:$D,$A23,'Budget Data'!$B:$B,"Original")</f>
        <v>0</v>
      </c>
      <c r="G23" s="237">
        <f>SUMIFS('Budget Data'!$E:$E,'Budget Data'!$C:$C,$A$21,'Budget Data'!$A:$A,F$6,'Budget Data'!$D:$D,$A23,'Budget Data'!$B:$B,"Revision")</f>
        <v>0</v>
      </c>
      <c r="H23" s="238">
        <f t="shared" si="19"/>
        <v>0</v>
      </c>
      <c r="I23" s="244"/>
      <c r="J23" s="247"/>
      <c r="K23" s="248"/>
      <c r="L23" s="239">
        <f t="shared" ref="L23:L28" si="22">C23+F23+I23</f>
        <v>0</v>
      </c>
      <c r="M23" s="284">
        <f t="shared" si="20"/>
        <v>0</v>
      </c>
      <c r="N23" s="239">
        <f t="shared" si="21"/>
        <v>0</v>
      </c>
      <c r="O23" s="9"/>
      <c r="P23" s="5"/>
      <c r="Q23" s="6"/>
      <c r="R23" s="3"/>
      <c r="S23" s="3"/>
      <c r="T23" s="3"/>
      <c r="U23" s="3"/>
    </row>
    <row r="24" spans="1:21" ht="14.25">
      <c r="A24" s="12" t="s">
        <v>138</v>
      </c>
      <c r="B24" s="41"/>
      <c r="C24" s="236">
        <f>SUMIFS('Budget Data'!$E:$E,'Budget Data'!$C:$C,$A$21,'Budget Data'!$A:$A,C$6,'Budget Data'!$D:$D,$A24,'Budget Data'!$B:$B,"Original")</f>
        <v>0</v>
      </c>
      <c r="D24" s="237">
        <f>SUMIFS('Budget Data'!$E:$E,'Budget Data'!$C:$C,$A$21,'Budget Data'!$A:$A,C$6,'Budget Data'!$D:$D,$A24,'Budget Data'!$B:$B,"Revision")</f>
        <v>0</v>
      </c>
      <c r="E24" s="238">
        <f t="shared" ref="E24:E25" si="23">C24+D24</f>
        <v>0</v>
      </c>
      <c r="F24" s="236">
        <f>SUMIFS('Budget Data'!$E:$E,'Budget Data'!$C:$C,$A$21,'Budget Data'!$A:$A,F$6,'Budget Data'!$D:$D,$A24,'Budget Data'!$B:$B,"Original")</f>
        <v>0</v>
      </c>
      <c r="G24" s="237">
        <f>SUMIFS('Budget Data'!$E:$E,'Budget Data'!$C:$C,$A$21,'Budget Data'!$A:$A,F$6,'Budget Data'!$D:$D,$A24,'Budget Data'!$B:$B,"Revision")</f>
        <v>0</v>
      </c>
      <c r="H24" s="238">
        <f t="shared" ref="H24:H25" si="24">F24+G24</f>
        <v>0</v>
      </c>
      <c r="I24" s="244"/>
      <c r="J24" s="247"/>
      <c r="K24" s="248"/>
      <c r="L24" s="239">
        <f t="shared" si="22"/>
        <v>0</v>
      </c>
      <c r="M24" s="284">
        <f t="shared" si="20"/>
        <v>0</v>
      </c>
      <c r="N24" s="239">
        <f t="shared" si="21"/>
        <v>0</v>
      </c>
      <c r="O24" s="9"/>
      <c r="P24" s="5"/>
      <c r="Q24" s="6"/>
      <c r="R24" s="3"/>
      <c r="S24" s="3"/>
      <c r="T24" s="3"/>
      <c r="U24" s="3"/>
    </row>
    <row r="25" spans="1:21" ht="14.25">
      <c r="A25" s="12" t="s">
        <v>139</v>
      </c>
      <c r="B25" s="41"/>
      <c r="C25" s="236">
        <f>SUMIFS('Budget Data'!$E:$E,'Budget Data'!$C:$C,$A$21,'Budget Data'!$A:$A,C$6,'Budget Data'!$D:$D,$A25,'Budget Data'!$B:$B,"Original")</f>
        <v>0</v>
      </c>
      <c r="D25" s="237">
        <f>SUMIFS('Budget Data'!$E:$E,'Budget Data'!$C:$C,$A$21,'Budget Data'!$A:$A,C$6,'Budget Data'!$D:$D,$A25,'Budget Data'!$B:$B,"Revision")</f>
        <v>0</v>
      </c>
      <c r="E25" s="238">
        <f t="shared" si="23"/>
        <v>0</v>
      </c>
      <c r="F25" s="236">
        <f>SUMIFS('Budget Data'!$E:$E,'Budget Data'!$C:$C,$A$21,'Budget Data'!$A:$A,F$6,'Budget Data'!$D:$D,$A25,'Budget Data'!$B:$B,"Original")</f>
        <v>0</v>
      </c>
      <c r="G25" s="237">
        <f>SUMIFS('Budget Data'!$E:$E,'Budget Data'!$C:$C,$A$21,'Budget Data'!$A:$A,F$6,'Budget Data'!$D:$D,$A25,'Budget Data'!$B:$B,"Revision")</f>
        <v>0</v>
      </c>
      <c r="H25" s="238">
        <f t="shared" si="24"/>
        <v>0</v>
      </c>
      <c r="I25" s="244"/>
      <c r="J25" s="247"/>
      <c r="K25" s="248"/>
      <c r="L25" s="239">
        <f t="shared" si="22"/>
        <v>0</v>
      </c>
      <c r="M25" s="284">
        <f t="shared" si="20"/>
        <v>0</v>
      </c>
      <c r="N25" s="239">
        <f t="shared" si="21"/>
        <v>0</v>
      </c>
      <c r="O25" s="9"/>
      <c r="P25" s="5"/>
      <c r="Q25" s="6"/>
      <c r="R25" s="3"/>
      <c r="S25" s="3"/>
      <c r="T25" s="3"/>
      <c r="U25" s="3"/>
    </row>
    <row r="26" spans="1:21" ht="14.25">
      <c r="A26" s="13" t="s">
        <v>16</v>
      </c>
      <c r="B26" s="42"/>
      <c r="C26" s="236">
        <f>SUMIFS('Budget Data'!$E:$E,'Budget Data'!$C:$C,$A$21,'Budget Data'!$A:$A,C$6,'Budget Data'!$D:$D,$A26,'Budget Data'!$B:$B,"Original")</f>
        <v>0</v>
      </c>
      <c r="D26" s="237">
        <f>SUMIFS('Budget Data'!$E:$E,'Budget Data'!$C:$C,$A$21,'Budget Data'!$A:$A,C$6,'Budget Data'!$D:$D,$A26,'Budget Data'!$B:$B,"Revision")</f>
        <v>0</v>
      </c>
      <c r="E26" s="238">
        <f t="shared" si="18"/>
        <v>0</v>
      </c>
      <c r="F26" s="236">
        <f>SUMIFS('Budget Data'!$E:$E,'Budget Data'!$C:$C,$A$21,'Budget Data'!$A:$A,F$6,'Budget Data'!$D:$D,$A26,'Budget Data'!$B:$B,"Original")</f>
        <v>0</v>
      </c>
      <c r="G26" s="237">
        <f>SUMIFS('Budget Data'!$E:$E,'Budget Data'!$C:$C,$A$21,'Budget Data'!$A:$A,F$6,'Budget Data'!$D:$D,$A26,'Budget Data'!$B:$B,"Revision")</f>
        <v>0</v>
      </c>
      <c r="H26" s="238">
        <f t="shared" si="19"/>
        <v>0</v>
      </c>
      <c r="I26" s="244"/>
      <c r="J26" s="247"/>
      <c r="K26" s="248"/>
      <c r="L26" s="239">
        <f t="shared" si="22"/>
        <v>0</v>
      </c>
      <c r="M26" s="284">
        <f t="shared" si="20"/>
        <v>0</v>
      </c>
      <c r="N26" s="239">
        <f t="shared" si="21"/>
        <v>0</v>
      </c>
      <c r="O26" s="9"/>
      <c r="P26" s="5"/>
      <c r="Q26" s="6"/>
      <c r="R26" s="3"/>
      <c r="S26" s="3"/>
      <c r="T26" s="3"/>
      <c r="U26" s="3"/>
    </row>
    <row r="27" spans="1:21" ht="14.25">
      <c r="A27" s="12" t="s">
        <v>2</v>
      </c>
      <c r="B27" s="12"/>
      <c r="C27" s="236">
        <f>SUMIFS('Budget Data'!$E:$E,'Budget Data'!$C:$C,$A$21,'Budget Data'!$A:$A,C$6,'Budget Data'!$D:$D,$A27,'Budget Data'!$B:$B,"Original")</f>
        <v>0</v>
      </c>
      <c r="D27" s="237">
        <f>SUMIFS('Budget Data'!$E:$E,'Budget Data'!$C:$C,$A$21,'Budget Data'!$A:$A,C$6,'Budget Data'!$D:$D,$A27,'Budget Data'!$B:$B,"Revision")</f>
        <v>0</v>
      </c>
      <c r="E27" s="238">
        <f t="shared" si="18"/>
        <v>0</v>
      </c>
      <c r="F27" s="236">
        <f>SUMIFS('Budget Data'!$E:$E,'Budget Data'!$C:$C,$A$21,'Budget Data'!$A:$A,F$6,'Budget Data'!$D:$D,$A27,'Budget Data'!$B:$B,"Original")</f>
        <v>0</v>
      </c>
      <c r="G27" s="237">
        <f>SUMIFS('Budget Data'!$E:$E,'Budget Data'!$C:$C,$A$21,'Budget Data'!$A:$A,F$6,'Budget Data'!$D:$D,$A27,'Budget Data'!$B:$B,"Revision")</f>
        <v>0</v>
      </c>
      <c r="H27" s="238">
        <f t="shared" si="19"/>
        <v>0</v>
      </c>
      <c r="I27" s="244"/>
      <c r="J27" s="247"/>
      <c r="K27" s="248"/>
      <c r="L27" s="239">
        <f t="shared" si="22"/>
        <v>0</v>
      </c>
      <c r="M27" s="284">
        <f t="shared" si="20"/>
        <v>0</v>
      </c>
      <c r="N27" s="239">
        <f t="shared" si="21"/>
        <v>0</v>
      </c>
      <c r="O27" s="9"/>
      <c r="P27" s="5"/>
      <c r="Q27" s="6"/>
      <c r="R27" s="3"/>
      <c r="S27" s="3"/>
      <c r="T27" s="3"/>
      <c r="U27" s="3"/>
    </row>
    <row r="28" spans="1:21" ht="14.25">
      <c r="A28" s="22" t="s">
        <v>30</v>
      </c>
      <c r="B28" s="48" t="s">
        <v>142</v>
      </c>
      <c r="C28" s="236">
        <f>SUMIFS('Budget Data'!$E:$E,'Budget Data'!$C:$C,$A$21,'Budget Data'!$A:$A,C$6,'Budget Data'!$D:$D,$A28&amp;" "&amp;$B28,'Budget Data'!$B:$B,"Original")</f>
        <v>0</v>
      </c>
      <c r="D28" s="237">
        <f>SUMIFS('Budget Data'!$E:$E,'Budget Data'!$C:$C,$A$21,'Budget Data'!$A:$A,C$6,'Budget Data'!$D:$D,$A28&amp;" "&amp;$B28,'Budget Data'!$B:$B,"Revision")</f>
        <v>0</v>
      </c>
      <c r="E28" s="238">
        <f t="shared" ref="E28" si="25">C28+D28</f>
        <v>0</v>
      </c>
      <c r="F28" s="236">
        <f>SUMIFS('Budget Data'!$E:$E,'Budget Data'!$C:$C,$A$21,'Budget Data'!$A:$A,F$6,'Budget Data'!$D:$D,$A28&amp;" "&amp;$B28,'Budget Data'!$B:$B,"Original")</f>
        <v>0</v>
      </c>
      <c r="G28" s="237">
        <f>SUMIFS('Budget Data'!$E:$E,'Budget Data'!$C:$C,$A$21,'Budget Data'!$A:$A,F$6,'Budget Data'!$D:$D,$A28&amp;" "&amp;$B28,'Budget Data'!$B:$B,"Revision")</f>
        <v>0</v>
      </c>
      <c r="H28" s="238">
        <f t="shared" ref="H28" si="26">F28+G28</f>
        <v>0</v>
      </c>
      <c r="I28" s="244"/>
      <c r="J28" s="247"/>
      <c r="K28" s="248"/>
      <c r="L28" s="239">
        <f t="shared" si="22"/>
        <v>0</v>
      </c>
      <c r="M28" s="284">
        <f t="shared" si="20"/>
        <v>0</v>
      </c>
      <c r="N28" s="239">
        <f t="shared" si="21"/>
        <v>0</v>
      </c>
      <c r="O28" s="9"/>
      <c r="P28" s="5"/>
      <c r="Q28" s="6"/>
      <c r="R28" s="3"/>
      <c r="S28" s="3"/>
      <c r="T28" s="3"/>
      <c r="U28" s="3"/>
    </row>
    <row r="29" spans="1:21" ht="14.25">
      <c r="A29" s="81" t="s">
        <v>45</v>
      </c>
      <c r="B29" s="11"/>
      <c r="C29" s="277">
        <f t="shared" ref="C29:H29" si="27">SUBTOTAL(9,C22:C28)</f>
        <v>0</v>
      </c>
      <c r="D29" s="278">
        <f t="shared" si="27"/>
        <v>0</v>
      </c>
      <c r="E29" s="279">
        <f t="shared" si="27"/>
        <v>0</v>
      </c>
      <c r="F29" s="277">
        <f t="shared" si="27"/>
        <v>0</v>
      </c>
      <c r="G29" s="278">
        <f t="shared" si="27"/>
        <v>0</v>
      </c>
      <c r="H29" s="279">
        <f t="shared" si="27"/>
        <v>0</v>
      </c>
      <c r="I29" s="240"/>
      <c r="J29" s="241"/>
      <c r="K29" s="242"/>
      <c r="L29" s="282">
        <f>SUBTOTAL(9,L22:L28)</f>
        <v>0</v>
      </c>
      <c r="M29" s="283">
        <f>SUBTOTAL(9,M22:M28)</f>
        <v>0</v>
      </c>
      <c r="N29" s="282">
        <f>SUBTOTAL(9,N22:N28)</f>
        <v>0</v>
      </c>
      <c r="O29" s="9"/>
      <c r="P29" s="5"/>
      <c r="Q29" s="6"/>
      <c r="R29" s="3"/>
      <c r="S29" s="3"/>
      <c r="T29" s="3"/>
      <c r="U29" s="3"/>
    </row>
    <row r="30" spans="1:21" ht="14.25">
      <c r="A30" s="12" t="s">
        <v>17</v>
      </c>
      <c r="B30" s="12"/>
      <c r="C30" s="236">
        <f>SUMIFS('Budget Data'!$E:$E,'Budget Data'!$C:$C,$A$29,'Budget Data'!$A:$A,C$6,'Budget Data'!$D:$D,$A30,'Budget Data'!$B:$B,"Original")</f>
        <v>0</v>
      </c>
      <c r="D30" s="237">
        <f>SUMIFS('Budget Data'!$E:$E,'Budget Data'!$C:$C,$A$29,'Budget Data'!$A:$A,C$6,'Budget Data'!$D:$D,$A30,'Budget Data'!$B:$B,"Revision")</f>
        <v>0</v>
      </c>
      <c r="E30" s="238">
        <f t="shared" ref="E30:E33" si="28">C30+D30</f>
        <v>0</v>
      </c>
      <c r="F30" s="236">
        <f>SUMIFS('Budget Data'!$E:$E,'Budget Data'!$C:$C,$A$29,'Budget Data'!$A:$A,F$6,'Budget Data'!$D:$D,$A30,'Budget Data'!$B:$B,"Original")</f>
        <v>0</v>
      </c>
      <c r="G30" s="237">
        <f>SUMIFS('Budget Data'!$E:$E,'Budget Data'!$C:$C,$A$29,'Budget Data'!$A:$A,F$6,'Budget Data'!$D:$D,$A30,'Budget Data'!$B:$B,"Revision")</f>
        <v>0</v>
      </c>
      <c r="H30" s="238">
        <f t="shared" ref="H30:H33" si="29">F30+G30</f>
        <v>0</v>
      </c>
      <c r="I30" s="244"/>
      <c r="J30" s="247"/>
      <c r="K30" s="248"/>
      <c r="L30" s="239">
        <f t="shared" ref="L30:L34" si="30">C30+F30+I30</f>
        <v>0</v>
      </c>
      <c r="M30" s="284">
        <f t="shared" ref="M30:M34" si="31">D30+G30+J30</f>
        <v>0</v>
      </c>
      <c r="N30" s="239">
        <f t="shared" ref="N30:N34" si="32">E30+H30+K30</f>
        <v>0</v>
      </c>
      <c r="O30" s="9"/>
      <c r="P30" s="5"/>
      <c r="Q30" s="6"/>
      <c r="R30" s="3"/>
      <c r="S30" s="3"/>
      <c r="T30" s="3"/>
      <c r="U30" s="3"/>
    </row>
    <row r="31" spans="1:21" ht="14.25">
      <c r="A31" s="12" t="s">
        <v>18</v>
      </c>
      <c r="B31" s="41"/>
      <c r="C31" s="236">
        <f>SUMIFS('Budget Data'!$E:$E,'Budget Data'!$C:$C,$A$29,'Budget Data'!$A:$A,C$6,'Budget Data'!$D:$D,$A31,'Budget Data'!$B:$B,"Original")</f>
        <v>0</v>
      </c>
      <c r="D31" s="237">
        <f>SUMIFS('Budget Data'!$E:$E,'Budget Data'!$C:$C,$A$29,'Budget Data'!$A:$A,C$6,'Budget Data'!$D:$D,$A31,'Budget Data'!$B:$B,"Revision")</f>
        <v>0</v>
      </c>
      <c r="E31" s="238">
        <f t="shared" si="28"/>
        <v>0</v>
      </c>
      <c r="F31" s="236">
        <f>SUMIFS('Budget Data'!$E:$E,'Budget Data'!$C:$C,$A$29,'Budget Data'!$A:$A,F$6,'Budget Data'!$D:$D,$A31,'Budget Data'!$B:$B,"Original")</f>
        <v>0</v>
      </c>
      <c r="G31" s="237">
        <f>SUMIFS('Budget Data'!$E:$E,'Budget Data'!$C:$C,$A$29,'Budget Data'!$A:$A,F$6,'Budget Data'!$D:$D,$A31,'Budget Data'!$B:$B,"Revision")</f>
        <v>0</v>
      </c>
      <c r="H31" s="238">
        <f t="shared" si="29"/>
        <v>0</v>
      </c>
      <c r="I31" s="244"/>
      <c r="J31" s="247"/>
      <c r="K31" s="248"/>
      <c r="L31" s="239">
        <f t="shared" si="30"/>
        <v>0</v>
      </c>
      <c r="M31" s="284">
        <f t="shared" si="31"/>
        <v>0</v>
      </c>
      <c r="N31" s="239">
        <f t="shared" si="32"/>
        <v>0</v>
      </c>
      <c r="O31" s="9"/>
      <c r="P31" s="5"/>
      <c r="Q31" s="6"/>
      <c r="R31" s="3"/>
      <c r="S31" s="3"/>
      <c r="T31" s="3"/>
      <c r="U31" s="3"/>
    </row>
    <row r="32" spans="1:21" ht="14.25">
      <c r="A32" s="12" t="s">
        <v>19</v>
      </c>
      <c r="B32" s="12"/>
      <c r="C32" s="236">
        <f>SUMIFS('Budget Data'!$E:$E,'Budget Data'!$C:$C,$A$29,'Budget Data'!$A:$A,C$6,'Budget Data'!$D:$D,$A32,'Budget Data'!$B:$B,"Original")</f>
        <v>0</v>
      </c>
      <c r="D32" s="237">
        <f>SUMIFS('Budget Data'!$E:$E,'Budget Data'!$C:$C,$A$29,'Budget Data'!$A:$A,C$6,'Budget Data'!$D:$D,$A32,'Budget Data'!$B:$B,"Revision")</f>
        <v>0</v>
      </c>
      <c r="E32" s="238">
        <f t="shared" si="28"/>
        <v>0</v>
      </c>
      <c r="F32" s="236">
        <f>SUMIFS('Budget Data'!$E:$E,'Budget Data'!$C:$C,$A$29,'Budget Data'!$A:$A,F$6,'Budget Data'!$D:$D,$A32,'Budget Data'!$B:$B,"Original")</f>
        <v>0</v>
      </c>
      <c r="G32" s="237">
        <f>SUMIFS('Budget Data'!$E:$E,'Budget Data'!$C:$C,$A$29,'Budget Data'!$A:$A,F$6,'Budget Data'!$D:$D,$A32,'Budget Data'!$B:$B,"Revision")</f>
        <v>0</v>
      </c>
      <c r="H32" s="238">
        <f t="shared" si="29"/>
        <v>0</v>
      </c>
      <c r="I32" s="244"/>
      <c r="J32" s="247"/>
      <c r="K32" s="248"/>
      <c r="L32" s="239">
        <f t="shared" si="30"/>
        <v>0</v>
      </c>
      <c r="M32" s="284">
        <f t="shared" si="31"/>
        <v>0</v>
      </c>
      <c r="N32" s="239">
        <f t="shared" si="32"/>
        <v>0</v>
      </c>
      <c r="O32" s="9"/>
      <c r="P32" s="5"/>
      <c r="Q32" s="6"/>
      <c r="R32" s="3"/>
      <c r="S32" s="3"/>
      <c r="T32" s="3"/>
      <c r="U32" s="3"/>
    </row>
    <row r="33" spans="1:21" ht="14.25">
      <c r="A33" s="12" t="s">
        <v>20</v>
      </c>
      <c r="B33" s="12"/>
      <c r="C33" s="236">
        <f>SUMIFS('Budget Data'!$E:$E,'Budget Data'!$C:$C,$A$29,'Budget Data'!$A:$A,C$6,'Budget Data'!$D:$D,$A33,'Budget Data'!$B:$B,"Original")</f>
        <v>0</v>
      </c>
      <c r="D33" s="237">
        <f>SUMIFS('Budget Data'!$E:$E,'Budget Data'!$C:$C,$A$29,'Budget Data'!$A:$A,C$6,'Budget Data'!$D:$D,$A33,'Budget Data'!$B:$B,"Revision")</f>
        <v>0</v>
      </c>
      <c r="E33" s="238">
        <f t="shared" si="28"/>
        <v>0</v>
      </c>
      <c r="F33" s="236">
        <f>SUMIFS('Budget Data'!$E:$E,'Budget Data'!$C:$C,$A$29,'Budget Data'!$A:$A,F$6,'Budget Data'!$D:$D,$A33,'Budget Data'!$B:$B,"Original")</f>
        <v>0</v>
      </c>
      <c r="G33" s="237">
        <f>SUMIFS('Budget Data'!$E:$E,'Budget Data'!$C:$C,$A$29,'Budget Data'!$A:$A,F$6,'Budget Data'!$D:$D,$A33,'Budget Data'!$B:$B,"Revision")</f>
        <v>0</v>
      </c>
      <c r="H33" s="238">
        <f t="shared" si="29"/>
        <v>0</v>
      </c>
      <c r="I33" s="244"/>
      <c r="J33" s="247"/>
      <c r="K33" s="248"/>
      <c r="L33" s="239">
        <f t="shared" si="30"/>
        <v>0</v>
      </c>
      <c r="M33" s="284">
        <f t="shared" si="31"/>
        <v>0</v>
      </c>
      <c r="N33" s="239">
        <f t="shared" si="32"/>
        <v>0</v>
      </c>
      <c r="O33" s="9"/>
      <c r="P33" s="5"/>
      <c r="Q33" s="6"/>
      <c r="R33" s="3"/>
      <c r="S33" s="3"/>
      <c r="T33" s="3"/>
      <c r="U33" s="3"/>
    </row>
    <row r="34" spans="1:21" ht="14.25">
      <c r="A34" s="22" t="s">
        <v>33</v>
      </c>
      <c r="B34" s="48" t="s">
        <v>78</v>
      </c>
      <c r="C34" s="236">
        <f>SUMIFS('Budget Data'!$E:$E,'Budget Data'!$C:$C,$A$29,'Budget Data'!$A:$A,C$6,'Budget Data'!$D:$D,$A34&amp;" "&amp;$B34,'Budget Data'!$B:$B,"Original")</f>
        <v>0</v>
      </c>
      <c r="D34" s="237">
        <f>SUMIFS('Budget Data'!$E:$E,'Budget Data'!$C:$C,$A$29,'Budget Data'!$A:$A,C$6,'Budget Data'!$D:$D,$A34&amp;" "&amp;$B34,'Budget Data'!$B:$B,"Revision")</f>
        <v>0</v>
      </c>
      <c r="E34" s="238">
        <f t="shared" ref="E34" si="33">C34+D34</f>
        <v>0</v>
      </c>
      <c r="F34" s="236">
        <f>SUMIFS('Budget Data'!$E:$E,'Budget Data'!$C:$C,$A$29,'Budget Data'!$A:$A,F$6,'Budget Data'!$D:$D,$A34&amp;" "&amp;$B34,'Budget Data'!$B:$B,"Original")</f>
        <v>0</v>
      </c>
      <c r="G34" s="237">
        <f>SUMIFS('Budget Data'!$E:$E,'Budget Data'!$C:$C,$A$29,'Budget Data'!$A:$A,F$6,'Budget Data'!$D:$D,$A34&amp;" "&amp;$B34,'Budget Data'!$B:$B,"Revision")</f>
        <v>0</v>
      </c>
      <c r="H34" s="238">
        <f t="shared" ref="H34" si="34">F34+G34</f>
        <v>0</v>
      </c>
      <c r="I34" s="244"/>
      <c r="J34" s="247"/>
      <c r="K34" s="248"/>
      <c r="L34" s="239">
        <f t="shared" si="30"/>
        <v>0</v>
      </c>
      <c r="M34" s="284">
        <f t="shared" si="31"/>
        <v>0</v>
      </c>
      <c r="N34" s="239">
        <f t="shared" si="32"/>
        <v>0</v>
      </c>
      <c r="O34" s="9"/>
      <c r="P34" s="5"/>
      <c r="Q34" s="6"/>
      <c r="R34" s="3"/>
      <c r="S34" s="3"/>
      <c r="T34" s="3"/>
      <c r="U34" s="3"/>
    </row>
    <row r="35" spans="1:21" ht="14.25">
      <c r="A35" s="81" t="s">
        <v>46</v>
      </c>
      <c r="B35" s="11"/>
      <c r="C35" s="277">
        <f t="shared" ref="C35:H35" si="35">SUBTOTAL(9,C30:C34)</f>
        <v>0</v>
      </c>
      <c r="D35" s="278">
        <f t="shared" si="35"/>
        <v>0</v>
      </c>
      <c r="E35" s="279">
        <f t="shared" si="35"/>
        <v>0</v>
      </c>
      <c r="F35" s="277">
        <f t="shared" si="35"/>
        <v>0</v>
      </c>
      <c r="G35" s="278">
        <f t="shared" si="35"/>
        <v>0</v>
      </c>
      <c r="H35" s="279">
        <f t="shared" si="35"/>
        <v>0</v>
      </c>
      <c r="I35" s="240"/>
      <c r="J35" s="241"/>
      <c r="K35" s="242"/>
      <c r="L35" s="282">
        <f>SUBTOTAL(9,L30:L34)</f>
        <v>0</v>
      </c>
      <c r="M35" s="283">
        <f>SUBTOTAL(9,M30:M34)</f>
        <v>0</v>
      </c>
      <c r="N35" s="282">
        <f>SUBTOTAL(9,N30:N34)</f>
        <v>0</v>
      </c>
      <c r="O35" s="9"/>
      <c r="P35" s="5"/>
      <c r="Q35" s="6"/>
      <c r="R35" s="3"/>
      <c r="S35" s="3"/>
      <c r="T35" s="3"/>
      <c r="U35" s="3"/>
    </row>
    <row r="36" spans="1:21" ht="14.25">
      <c r="A36" s="20" t="s">
        <v>21</v>
      </c>
      <c r="B36" s="14"/>
      <c r="C36" s="236">
        <f>SUMIFS('Budget Data'!$E:$E,'Budget Data'!$C:$C,$A$35,'Budget Data'!$A:$A,C$6,'Budget Data'!$D:$D,$A36,'Budget Data'!$B:$B,"Original")</f>
        <v>0</v>
      </c>
      <c r="D36" s="237">
        <f>SUMIFS('Budget Data'!$E:$E,'Budget Data'!$C:$C,$A$35,'Budget Data'!$A:$A,C$6,'Budget Data'!$D:$D,$A36,'Budget Data'!$B:$B,"Revision")</f>
        <v>0</v>
      </c>
      <c r="E36" s="238">
        <f t="shared" ref="E36:E38" si="36">C36+D36</f>
        <v>0</v>
      </c>
      <c r="F36" s="236">
        <f>SUMIFS('Budget Data'!$E:$E,'Budget Data'!$C:$C,$A$35,'Budget Data'!$A:$A,F$6,'Budget Data'!$D:$D,$A36,'Budget Data'!$B:$B,"Original")</f>
        <v>0</v>
      </c>
      <c r="G36" s="237">
        <f>SUMIFS('Budget Data'!$E:$E,'Budget Data'!$C:$C,$A$35,'Budget Data'!$A:$A,F$6,'Budget Data'!$D:$D,$A36,'Budget Data'!$B:$B,"Revision")</f>
        <v>0</v>
      </c>
      <c r="H36" s="238">
        <f t="shared" ref="H36:H38" si="37">F36+G36</f>
        <v>0</v>
      </c>
      <c r="I36" s="244"/>
      <c r="J36" s="247"/>
      <c r="K36" s="248"/>
      <c r="L36" s="239">
        <f t="shared" ref="L36:L38" si="38">C36+F36+I36</f>
        <v>0</v>
      </c>
      <c r="M36" s="284">
        <f t="shared" ref="M36:M38" si="39">D36+G36+J36</f>
        <v>0</v>
      </c>
      <c r="N36" s="239">
        <f t="shared" ref="N36:N38" si="40">E36+H36+K36</f>
        <v>0</v>
      </c>
      <c r="O36" s="9"/>
      <c r="P36" s="5"/>
      <c r="Q36" s="6"/>
      <c r="R36" s="3"/>
      <c r="S36" s="3"/>
      <c r="T36" s="3"/>
      <c r="U36" s="3"/>
    </row>
    <row r="37" spans="1:21" ht="14.25">
      <c r="A37" s="20" t="s">
        <v>20</v>
      </c>
      <c r="B37" s="14"/>
      <c r="C37" s="236">
        <f>SUMIFS('Budget Data'!$E:$E,'Budget Data'!$C:$C,$A$35,'Budget Data'!$A:$A,C$6,'Budget Data'!$D:$D,$A37,'Budget Data'!$B:$B,"Original")</f>
        <v>0</v>
      </c>
      <c r="D37" s="237">
        <f>SUMIFS('Budget Data'!$E:$E,'Budget Data'!$C:$C,$A$35,'Budget Data'!$A:$A,C$6,'Budget Data'!$D:$D,$A37,'Budget Data'!$B:$B,"Revision")</f>
        <v>0</v>
      </c>
      <c r="E37" s="238">
        <f t="shared" si="36"/>
        <v>0</v>
      </c>
      <c r="F37" s="236">
        <f>SUMIFS('Budget Data'!$E:$E,'Budget Data'!$C:$C,$A$35,'Budget Data'!$A:$A,F$6,'Budget Data'!$D:$D,$A37,'Budget Data'!$B:$B,"Original")</f>
        <v>0</v>
      </c>
      <c r="G37" s="237">
        <f>SUMIFS('Budget Data'!$E:$E,'Budget Data'!$C:$C,$A$35,'Budget Data'!$A:$A,F$6,'Budget Data'!$D:$D,$A37,'Budget Data'!$B:$B,"Revision")</f>
        <v>0</v>
      </c>
      <c r="H37" s="238">
        <f t="shared" si="37"/>
        <v>0</v>
      </c>
      <c r="I37" s="244"/>
      <c r="J37" s="247"/>
      <c r="K37" s="248"/>
      <c r="L37" s="239">
        <f t="shared" si="38"/>
        <v>0</v>
      </c>
      <c r="M37" s="284">
        <f t="shared" si="39"/>
        <v>0</v>
      </c>
      <c r="N37" s="239">
        <f t="shared" si="40"/>
        <v>0</v>
      </c>
      <c r="O37" s="9"/>
      <c r="P37" s="5"/>
      <c r="Q37" s="6"/>
      <c r="R37" s="3"/>
      <c r="S37" s="3"/>
      <c r="T37" s="3"/>
      <c r="U37" s="3"/>
    </row>
    <row r="38" spans="1:21" ht="14.25">
      <c r="A38" s="22" t="s">
        <v>34</v>
      </c>
      <c r="B38" s="48" t="s">
        <v>143</v>
      </c>
      <c r="C38" s="236">
        <f>SUMIFS('Budget Data'!$E:$E,'Budget Data'!$C:$C,$A$35,'Budget Data'!$A:$A,C$6,'Budget Data'!$D:$D,$A38&amp;" "&amp;$B38,'Budget Data'!$B:$B,"Original")</f>
        <v>0</v>
      </c>
      <c r="D38" s="237">
        <f>SUMIFS('Budget Data'!$E:$E,'Budget Data'!$C:$C,$A$35,'Budget Data'!$A:$A,C$6,'Budget Data'!$D:$D,$A38&amp;" "&amp;$B38,'Budget Data'!$B:$B,"Revision")</f>
        <v>0</v>
      </c>
      <c r="E38" s="238">
        <f t="shared" si="36"/>
        <v>0</v>
      </c>
      <c r="F38" s="236">
        <f>SUMIFS('Budget Data'!$E:$E,'Budget Data'!$C:$C,$A$35,'Budget Data'!$A:$A,F$6,'Budget Data'!$D:$D,$A38&amp;" "&amp;$B38,'Budget Data'!$B:$B,"Original")</f>
        <v>0</v>
      </c>
      <c r="G38" s="237">
        <f>SUMIFS('Budget Data'!$E:$E,'Budget Data'!$C:$C,$A$35,'Budget Data'!$A:$A,F$6,'Budget Data'!$D:$D,$A38&amp;" "&amp;$B38,'Budget Data'!$B:$B,"Revision")</f>
        <v>0</v>
      </c>
      <c r="H38" s="238">
        <f t="shared" si="37"/>
        <v>0</v>
      </c>
      <c r="I38" s="244"/>
      <c r="J38" s="247"/>
      <c r="K38" s="248"/>
      <c r="L38" s="239">
        <f t="shared" si="38"/>
        <v>0</v>
      </c>
      <c r="M38" s="284">
        <f t="shared" si="39"/>
        <v>0</v>
      </c>
      <c r="N38" s="239">
        <f t="shared" si="40"/>
        <v>0</v>
      </c>
      <c r="O38" s="9"/>
      <c r="P38" s="5"/>
      <c r="Q38" s="6"/>
      <c r="R38" s="3"/>
      <c r="S38" s="3"/>
      <c r="T38" s="3"/>
      <c r="U38" s="3"/>
    </row>
    <row r="39" spans="1:21" ht="14.25">
      <c r="A39" s="15" t="s">
        <v>47</v>
      </c>
      <c r="B39" s="15"/>
      <c r="C39" s="277">
        <f t="shared" ref="C39:H39" si="41">SUBTOTAL(9,C36:C38)</f>
        <v>0</v>
      </c>
      <c r="D39" s="278">
        <f t="shared" si="41"/>
        <v>0</v>
      </c>
      <c r="E39" s="279">
        <f t="shared" si="41"/>
        <v>0</v>
      </c>
      <c r="F39" s="277">
        <f t="shared" si="41"/>
        <v>0</v>
      </c>
      <c r="G39" s="278">
        <f t="shared" si="41"/>
        <v>0</v>
      </c>
      <c r="H39" s="279">
        <f t="shared" si="41"/>
        <v>0</v>
      </c>
      <c r="I39" s="240"/>
      <c r="J39" s="241"/>
      <c r="K39" s="242"/>
      <c r="L39" s="282">
        <f>SUBTOTAL(9,L36:L38)</f>
        <v>0</v>
      </c>
      <c r="M39" s="283">
        <f>SUBTOTAL(9,M36:M38)</f>
        <v>0</v>
      </c>
      <c r="N39" s="282">
        <f>SUBTOTAL(9,N36:N38)</f>
        <v>0</v>
      </c>
      <c r="O39" s="9"/>
      <c r="P39" s="5"/>
      <c r="Q39" s="6"/>
      <c r="R39" s="3"/>
      <c r="S39" s="3"/>
      <c r="T39" s="3"/>
      <c r="U39" s="3"/>
    </row>
    <row r="40" spans="1:21" ht="14.25">
      <c r="A40" s="21" t="s">
        <v>22</v>
      </c>
      <c r="B40" s="275"/>
      <c r="C40" s="236">
        <f>SUMIFS('Budget Data'!$E:$E,'Budget Data'!$C:$C,$A$39,'Budget Data'!$A:$A,C$6,'Budget Data'!$D:$D,$A40,'Budget Data'!$B:$B,"Original")</f>
        <v>0</v>
      </c>
      <c r="D40" s="237">
        <f>SUMIFS('Budget Data'!$E:$E,'Budget Data'!$C:$C,$A$39,'Budget Data'!$A:$A,C$6,'Budget Data'!$D:$D,$A40,'Budget Data'!$B:$B,"Revision")</f>
        <v>0</v>
      </c>
      <c r="E40" s="238">
        <f t="shared" ref="E40:E46" si="42">C40+D40</f>
        <v>0</v>
      </c>
      <c r="F40" s="236">
        <f>SUMIFS('Budget Data'!$E:$E,'Budget Data'!$C:$C,$A$39,'Budget Data'!$A:$A,F$6,'Budget Data'!$D:$D,$A40,'Budget Data'!$B:$B,"Original")</f>
        <v>0</v>
      </c>
      <c r="G40" s="237">
        <f>SUMIFS('Budget Data'!$E:$E,'Budget Data'!$C:$C,$A$39,'Budget Data'!$A:$A,F$6,'Budget Data'!$D:$D,$A40,'Budget Data'!$B:$B,"Revision")</f>
        <v>0</v>
      </c>
      <c r="H40" s="238">
        <f t="shared" ref="H40:H46" si="43">F40+G40</f>
        <v>0</v>
      </c>
      <c r="I40" s="244"/>
      <c r="J40" s="247"/>
      <c r="K40" s="248"/>
      <c r="L40" s="239">
        <f t="shared" ref="L40:L46" si="44">C40+F40+I40</f>
        <v>0</v>
      </c>
      <c r="M40" s="284">
        <f t="shared" ref="M40:M46" si="45">D40+G40+J40</f>
        <v>0</v>
      </c>
      <c r="N40" s="239">
        <f t="shared" ref="N40:N46" si="46">E40+H40+K40</f>
        <v>0</v>
      </c>
      <c r="O40" s="9"/>
      <c r="P40" s="5"/>
      <c r="Q40" s="6"/>
      <c r="R40" s="3"/>
      <c r="S40" s="3"/>
      <c r="T40" s="3"/>
      <c r="U40" s="3"/>
    </row>
    <row r="41" spans="1:21" ht="14.25">
      <c r="A41" s="21" t="s">
        <v>3</v>
      </c>
      <c r="B41" s="13"/>
      <c r="C41" s="236">
        <f>SUMIFS('Budget Data'!$E:$E,'Budget Data'!$C:$C,$A$39,'Budget Data'!$A:$A,C$6,'Budget Data'!$D:$D,$A41,'Budget Data'!$B:$B,"Original")</f>
        <v>0</v>
      </c>
      <c r="D41" s="237">
        <f>SUMIFS('Budget Data'!$E:$E,'Budget Data'!$C:$C,$A$39,'Budget Data'!$A:$A,C$6,'Budget Data'!$D:$D,$A41,'Budget Data'!$B:$B,"Revision")</f>
        <v>0</v>
      </c>
      <c r="E41" s="238">
        <f t="shared" si="42"/>
        <v>0</v>
      </c>
      <c r="F41" s="236">
        <f>SUMIFS('Budget Data'!$E:$E,'Budget Data'!$C:$C,$A$39,'Budget Data'!$A:$A,F$6,'Budget Data'!$D:$D,$A41,'Budget Data'!$B:$B,"Original")</f>
        <v>0</v>
      </c>
      <c r="G41" s="237">
        <f>SUMIFS('Budget Data'!$E:$E,'Budget Data'!$C:$C,$A$39,'Budget Data'!$A:$A,F$6,'Budget Data'!$D:$D,$A41,'Budget Data'!$B:$B,"Revision")</f>
        <v>0</v>
      </c>
      <c r="H41" s="238">
        <f t="shared" si="43"/>
        <v>0</v>
      </c>
      <c r="I41" s="244"/>
      <c r="J41" s="247"/>
      <c r="K41" s="248"/>
      <c r="L41" s="239">
        <f t="shared" si="44"/>
        <v>0</v>
      </c>
      <c r="M41" s="284">
        <f t="shared" si="45"/>
        <v>0</v>
      </c>
      <c r="N41" s="239">
        <f t="shared" si="46"/>
        <v>0</v>
      </c>
      <c r="O41" s="9"/>
      <c r="P41" s="5"/>
      <c r="Q41" s="6"/>
      <c r="R41" s="3"/>
      <c r="S41" s="3"/>
      <c r="T41" s="3"/>
      <c r="U41" s="3"/>
    </row>
    <row r="42" spans="1:21" ht="14.25">
      <c r="A42" s="21" t="s">
        <v>23</v>
      </c>
      <c r="B42" s="13"/>
      <c r="C42" s="236">
        <f>SUMIFS('Budget Data'!$E:$E,'Budget Data'!$C:$C,$A$39,'Budget Data'!$A:$A,C$6,'Budget Data'!$D:$D,$A42,'Budget Data'!$B:$B,"Original")</f>
        <v>0</v>
      </c>
      <c r="D42" s="237">
        <f>SUMIFS('Budget Data'!$E:$E,'Budget Data'!$C:$C,$A$39,'Budget Data'!$A:$A,C$6,'Budget Data'!$D:$D,$A42,'Budget Data'!$B:$B,"Revision")</f>
        <v>0</v>
      </c>
      <c r="E42" s="238">
        <f t="shared" si="42"/>
        <v>0</v>
      </c>
      <c r="F42" s="236">
        <f>SUMIFS('Budget Data'!$E:$E,'Budget Data'!$C:$C,$A$39,'Budget Data'!$A:$A,F$6,'Budget Data'!$D:$D,$A42,'Budget Data'!$B:$B,"Original")</f>
        <v>0</v>
      </c>
      <c r="G42" s="237">
        <f>SUMIFS('Budget Data'!$E:$E,'Budget Data'!$C:$C,$A$39,'Budget Data'!$A:$A,F$6,'Budget Data'!$D:$D,$A42,'Budget Data'!$B:$B,"Revision")</f>
        <v>0</v>
      </c>
      <c r="H42" s="238">
        <f t="shared" si="43"/>
        <v>0</v>
      </c>
      <c r="I42" s="244"/>
      <c r="J42" s="247"/>
      <c r="K42" s="248"/>
      <c r="L42" s="239">
        <f t="shared" si="44"/>
        <v>0</v>
      </c>
      <c r="M42" s="284">
        <f t="shared" si="45"/>
        <v>0</v>
      </c>
      <c r="N42" s="239">
        <f t="shared" si="46"/>
        <v>0</v>
      </c>
      <c r="O42" s="9"/>
      <c r="P42" s="5"/>
      <c r="Q42" s="6"/>
      <c r="R42" s="3"/>
      <c r="S42" s="3"/>
      <c r="T42" s="3"/>
      <c r="U42" s="3"/>
    </row>
    <row r="43" spans="1:21" ht="14.25">
      <c r="A43" s="13" t="s">
        <v>140</v>
      </c>
      <c r="B43" s="13"/>
      <c r="C43" s="236">
        <f>SUMIFS('Budget Data'!$E:$E,'Budget Data'!$C:$C,$A$39,'Budget Data'!$A:$A,C$6,'Budget Data'!$D:$D,$A43,'Budget Data'!$B:$B,"Original")</f>
        <v>0</v>
      </c>
      <c r="D43" s="237">
        <f>SUMIFS('Budget Data'!$E:$E,'Budget Data'!$C:$C,$A$39,'Budget Data'!$A:$A,C$6,'Budget Data'!$D:$D,$A43,'Budget Data'!$B:$B,"Revision")</f>
        <v>0</v>
      </c>
      <c r="E43" s="238">
        <f t="shared" ref="E43" si="47">C43+D43</f>
        <v>0</v>
      </c>
      <c r="F43" s="236">
        <f>SUMIFS('Budget Data'!$E:$E,'Budget Data'!$C:$C,$A$39,'Budget Data'!$A:$A,F$6,'Budget Data'!$D:$D,$A43,'Budget Data'!$B:$B,"Original")</f>
        <v>0</v>
      </c>
      <c r="G43" s="237">
        <f>SUMIFS('Budget Data'!$E:$E,'Budget Data'!$C:$C,$A$39,'Budget Data'!$A:$A,F$6,'Budget Data'!$D:$D,$A43,'Budget Data'!$B:$B,"Revision")</f>
        <v>0</v>
      </c>
      <c r="H43" s="238">
        <f t="shared" ref="H43" si="48">F43+G43</f>
        <v>0</v>
      </c>
      <c r="I43" s="244"/>
      <c r="J43" s="247"/>
      <c r="K43" s="248"/>
      <c r="L43" s="239">
        <f t="shared" si="44"/>
        <v>0</v>
      </c>
      <c r="M43" s="284">
        <f t="shared" si="45"/>
        <v>0</v>
      </c>
      <c r="N43" s="239">
        <f t="shared" si="46"/>
        <v>0</v>
      </c>
      <c r="O43" s="9"/>
      <c r="P43" s="5"/>
      <c r="Q43" s="6"/>
      <c r="R43" s="3"/>
      <c r="S43" s="3"/>
      <c r="T43" s="3"/>
      <c r="U43" s="3"/>
    </row>
    <row r="44" spans="1:21" ht="14.25">
      <c r="A44" s="21" t="s">
        <v>24</v>
      </c>
      <c r="B44" s="13"/>
      <c r="C44" s="236">
        <f>SUMIFS('Budget Data'!$E:$E,'Budget Data'!$C:$C,$A$39,'Budget Data'!$A:$A,C$6,'Budget Data'!$D:$D,$A44,'Budget Data'!$B:$B,"Original")</f>
        <v>0</v>
      </c>
      <c r="D44" s="237">
        <f>SUMIFS('Budget Data'!$E:$E,'Budget Data'!$C:$C,$A$39,'Budget Data'!$A:$A,C$6,'Budget Data'!$D:$D,$A44,'Budget Data'!$B:$B,"Revision")</f>
        <v>0</v>
      </c>
      <c r="E44" s="238">
        <f t="shared" si="42"/>
        <v>0</v>
      </c>
      <c r="F44" s="236">
        <f>SUMIFS('Budget Data'!$E:$E,'Budget Data'!$C:$C,$A$39,'Budget Data'!$A:$A,F$6,'Budget Data'!$D:$D,$A44,'Budget Data'!$B:$B,"Original")</f>
        <v>0</v>
      </c>
      <c r="G44" s="237">
        <f>SUMIFS('Budget Data'!$E:$E,'Budget Data'!$C:$C,$A$39,'Budget Data'!$A:$A,F$6,'Budget Data'!$D:$D,$A44,'Budget Data'!$B:$B,"Revision")</f>
        <v>0</v>
      </c>
      <c r="H44" s="238">
        <f t="shared" si="43"/>
        <v>0</v>
      </c>
      <c r="I44" s="244"/>
      <c r="J44" s="247"/>
      <c r="K44" s="248"/>
      <c r="L44" s="239">
        <f t="shared" si="44"/>
        <v>0</v>
      </c>
      <c r="M44" s="284">
        <f t="shared" si="45"/>
        <v>0</v>
      </c>
      <c r="N44" s="239">
        <f t="shared" si="46"/>
        <v>0</v>
      </c>
      <c r="O44" s="9"/>
      <c r="P44" s="5"/>
      <c r="Q44" s="6"/>
      <c r="R44" s="3"/>
      <c r="S44" s="3"/>
      <c r="T44" s="3"/>
      <c r="U44" s="3"/>
    </row>
    <row r="45" spans="1:21" ht="14.25">
      <c r="A45" s="21" t="s">
        <v>35</v>
      </c>
      <c r="B45" s="48" t="s">
        <v>144</v>
      </c>
      <c r="C45" s="236">
        <f>SUMIFS('Budget Data'!$E:$E,'Budget Data'!$C:$C,$A$39,'Budget Data'!$A:$A,C$6,'Budget Data'!$D:$D,$A45&amp;" "&amp;$B45,'Budget Data'!$B:$B,"Original")</f>
        <v>0</v>
      </c>
      <c r="D45" s="237">
        <f>SUMIFS('Budget Data'!$E:$E,'Budget Data'!$C:$C,$A$39,'Budget Data'!$A:$A,C$6,'Budget Data'!$D:$D,$A45&amp;" "&amp;$B45,'Budget Data'!$B:$B,"Revision")</f>
        <v>0</v>
      </c>
      <c r="E45" s="238">
        <f t="shared" ref="E45" si="49">C45+D45</f>
        <v>0</v>
      </c>
      <c r="F45" s="236">
        <f>SUMIFS('Budget Data'!$E:$E,'Budget Data'!$C:$C,$A$39,'Budget Data'!$A:$A,F$6,'Budget Data'!$D:$D,$A45&amp;" "&amp;$B45,'Budget Data'!$B:$B,"Original")</f>
        <v>0</v>
      </c>
      <c r="G45" s="237">
        <f>SUMIFS('Budget Data'!$E:$E,'Budget Data'!$C:$C,$A$39,'Budget Data'!$A:$A,F$6,'Budget Data'!$D:$D,$A45&amp;" "&amp;$B45,'Budget Data'!$B:$B,"Revision")</f>
        <v>0</v>
      </c>
      <c r="H45" s="238">
        <f t="shared" ref="H45" si="50">F45+G45</f>
        <v>0</v>
      </c>
      <c r="I45" s="244"/>
      <c r="J45" s="247"/>
      <c r="K45" s="248"/>
      <c r="L45" s="239">
        <f t="shared" si="44"/>
        <v>0</v>
      </c>
      <c r="M45" s="284">
        <f t="shared" si="45"/>
        <v>0</v>
      </c>
      <c r="N45" s="239">
        <f t="shared" si="46"/>
        <v>0</v>
      </c>
      <c r="O45" s="9"/>
      <c r="P45" s="5"/>
      <c r="Q45" s="6"/>
      <c r="R45" s="3"/>
      <c r="S45" s="3"/>
      <c r="T45" s="3"/>
      <c r="U45" s="3"/>
    </row>
    <row r="46" spans="1:21" ht="14.25">
      <c r="A46" s="21" t="s">
        <v>35</v>
      </c>
      <c r="B46" s="48" t="s">
        <v>141</v>
      </c>
      <c r="C46" s="236">
        <f>SUMIFS('Budget Data'!$E:$E,'Budget Data'!$C:$C,$A$39,'Budget Data'!$A:$A,C$6,'Budget Data'!$D:$D,$A46&amp;" "&amp;$B46,'Budget Data'!$B:$B,"Original")</f>
        <v>0</v>
      </c>
      <c r="D46" s="237">
        <f>SUMIFS('Budget Data'!$E:$E,'Budget Data'!$C:$C,$A$39,'Budget Data'!$A:$A,C$6,'Budget Data'!$D:$D,$A46&amp;" "&amp;$B46,'Budget Data'!$B:$B,"Revision")</f>
        <v>0</v>
      </c>
      <c r="E46" s="238">
        <f t="shared" si="42"/>
        <v>0</v>
      </c>
      <c r="F46" s="236">
        <f>SUMIFS('Budget Data'!$E:$E,'Budget Data'!$C:$C,$A$39,'Budget Data'!$A:$A,F$6,'Budget Data'!$D:$D,$A46&amp;" "&amp;$B46,'Budget Data'!$B:$B,"Original")</f>
        <v>0</v>
      </c>
      <c r="G46" s="237">
        <f>SUMIFS('Budget Data'!$E:$E,'Budget Data'!$C:$C,$A$39,'Budget Data'!$A:$A,F$6,'Budget Data'!$D:$D,$A46&amp;" "&amp;$B46,'Budget Data'!$B:$B,"Revision")</f>
        <v>0</v>
      </c>
      <c r="H46" s="238">
        <f t="shared" si="43"/>
        <v>0</v>
      </c>
      <c r="I46" s="244"/>
      <c r="J46" s="247"/>
      <c r="K46" s="248"/>
      <c r="L46" s="239">
        <f t="shared" si="44"/>
        <v>0</v>
      </c>
      <c r="M46" s="284">
        <f t="shared" si="45"/>
        <v>0</v>
      </c>
      <c r="N46" s="239">
        <f t="shared" si="46"/>
        <v>0</v>
      </c>
      <c r="O46" s="9"/>
      <c r="P46" s="5"/>
      <c r="Q46" s="6"/>
      <c r="R46" s="3"/>
      <c r="S46" s="3"/>
      <c r="T46" s="3"/>
      <c r="U46" s="3"/>
    </row>
    <row r="47" spans="1:21" ht="14.25">
      <c r="A47" s="15" t="s">
        <v>48</v>
      </c>
      <c r="B47" s="15"/>
      <c r="C47" s="277">
        <f t="shared" ref="C47:H47" si="51">SUBTOTAL(9,C40:C46)</f>
        <v>0</v>
      </c>
      <c r="D47" s="278">
        <f t="shared" si="51"/>
        <v>0</v>
      </c>
      <c r="E47" s="279">
        <f t="shared" si="51"/>
        <v>0</v>
      </c>
      <c r="F47" s="277">
        <f t="shared" si="51"/>
        <v>0</v>
      </c>
      <c r="G47" s="278">
        <f t="shared" si="51"/>
        <v>0</v>
      </c>
      <c r="H47" s="279">
        <f t="shared" si="51"/>
        <v>0</v>
      </c>
      <c r="I47" s="240"/>
      <c r="J47" s="241"/>
      <c r="K47" s="242"/>
      <c r="L47" s="282">
        <f>SUBTOTAL(9,L40:L46)</f>
        <v>0</v>
      </c>
      <c r="M47" s="283">
        <f>SUBTOTAL(9,M40:M46)</f>
        <v>0</v>
      </c>
      <c r="N47" s="282">
        <f>SUBTOTAL(9,N40:N46)</f>
        <v>0</v>
      </c>
      <c r="O47" s="9"/>
      <c r="P47" s="5"/>
      <c r="Q47" s="6"/>
      <c r="R47" s="3"/>
      <c r="S47" s="3"/>
      <c r="T47" s="3"/>
      <c r="U47" s="3"/>
    </row>
    <row r="48" spans="1:21" ht="14.25">
      <c r="A48" s="13" t="s">
        <v>28</v>
      </c>
      <c r="B48" s="13"/>
      <c r="C48" s="236">
        <f>SUMIFS('Budget Data'!$E:$E,'Budget Data'!$C:$C,$A$47,'Budget Data'!$A:$A,C$6,'Budget Data'!$D:$D,$A48,'Budget Data'!$B:$B,"Original")</f>
        <v>0</v>
      </c>
      <c r="D48" s="237">
        <f>SUMIFS('Budget Data'!$E:$E,'Budget Data'!$C:$C,$A$47,'Budget Data'!$A:$A,C$6,'Budget Data'!$D:$D,$A48,'Budget Data'!$B:$B,"Revision")</f>
        <v>0</v>
      </c>
      <c r="E48" s="238">
        <f t="shared" ref="E48:E52" si="52">C48+D48</f>
        <v>0</v>
      </c>
      <c r="F48" s="236">
        <f>SUMIFS('Budget Data'!$E:$E,'Budget Data'!$C:$C,$A$47,'Budget Data'!$A:$A,F$6,'Budget Data'!$D:$D,$A48,'Budget Data'!$B:$B,"Original")</f>
        <v>0</v>
      </c>
      <c r="G48" s="237">
        <f>SUMIFS('Budget Data'!$E:$E,'Budget Data'!$C:$C,$A$47,'Budget Data'!$A:$A,F$6,'Budget Data'!$D:$D,$A48,'Budget Data'!$B:$B,"Revision")</f>
        <v>0</v>
      </c>
      <c r="H48" s="238">
        <f t="shared" ref="H48:H52" si="53">F48+G48</f>
        <v>0</v>
      </c>
      <c r="I48" s="244"/>
      <c r="J48" s="247"/>
      <c r="K48" s="248"/>
      <c r="L48" s="239">
        <f t="shared" ref="L48:L52" si="54">C48+F48+I48</f>
        <v>0</v>
      </c>
      <c r="M48" s="284">
        <f t="shared" ref="M48:M52" si="55">D48+G48+J48</f>
        <v>0</v>
      </c>
      <c r="N48" s="239">
        <f t="shared" ref="N48:N52" si="56">E48+H48+K48</f>
        <v>0</v>
      </c>
      <c r="O48" s="9"/>
      <c r="P48" s="5"/>
      <c r="Q48" s="6"/>
      <c r="R48" s="3"/>
      <c r="S48" s="3"/>
      <c r="T48" s="3"/>
      <c r="U48" s="3"/>
    </row>
    <row r="49" spans="1:21" ht="14.25">
      <c r="A49" s="21" t="s">
        <v>8</v>
      </c>
      <c r="B49" s="13"/>
      <c r="C49" s="236">
        <f>SUMIFS('Budget Data'!$E:$E,'Budget Data'!$C:$C,$A$47,'Budget Data'!$A:$A,C$6,'Budget Data'!$D:$D,$A49,'Budget Data'!$B:$B,"Original")</f>
        <v>0</v>
      </c>
      <c r="D49" s="237">
        <f>SUMIFS('Budget Data'!$E:$E,'Budget Data'!$C:$C,$A$47,'Budget Data'!$A:$A,C$6,'Budget Data'!$D:$D,$A49,'Budget Data'!$B:$B,"Revision")</f>
        <v>0</v>
      </c>
      <c r="E49" s="238">
        <f t="shared" si="52"/>
        <v>0</v>
      </c>
      <c r="F49" s="236">
        <f>SUMIFS('Budget Data'!$E:$E,'Budget Data'!$C:$C,$A$47,'Budget Data'!$A:$A,F$6,'Budget Data'!$D:$D,$A49,'Budget Data'!$B:$B,"Original")</f>
        <v>0</v>
      </c>
      <c r="G49" s="237">
        <f>SUMIFS('Budget Data'!$E:$E,'Budget Data'!$C:$C,$A$47,'Budget Data'!$A:$A,F$6,'Budget Data'!$D:$D,$A49,'Budget Data'!$B:$B,"Revision")</f>
        <v>0</v>
      </c>
      <c r="H49" s="238">
        <f t="shared" si="53"/>
        <v>0</v>
      </c>
      <c r="I49" s="244"/>
      <c r="J49" s="247"/>
      <c r="K49" s="248"/>
      <c r="L49" s="239">
        <f t="shared" si="54"/>
        <v>0</v>
      </c>
      <c r="M49" s="284">
        <f t="shared" si="55"/>
        <v>0</v>
      </c>
      <c r="N49" s="239">
        <f t="shared" si="56"/>
        <v>0</v>
      </c>
      <c r="O49" s="9"/>
      <c r="P49" s="5"/>
      <c r="Q49" s="6"/>
      <c r="R49" s="3"/>
      <c r="S49" s="3"/>
      <c r="T49" s="3"/>
      <c r="U49" s="3"/>
    </row>
    <row r="50" spans="1:21" ht="14.25">
      <c r="A50" s="21" t="s">
        <v>25</v>
      </c>
      <c r="B50" s="13"/>
      <c r="C50" s="236">
        <f>SUMIFS('Budget Data'!$E:$E,'Budget Data'!$C:$C,$A$47,'Budget Data'!$A:$A,C$6,'Budget Data'!$D:$D,$A50,'Budget Data'!$B:$B,"Original")</f>
        <v>0</v>
      </c>
      <c r="D50" s="237">
        <f>SUMIFS('Budget Data'!$E:$E,'Budget Data'!$C:$C,$A$47,'Budget Data'!$A:$A,C$6,'Budget Data'!$D:$D,$A50,'Budget Data'!$B:$B,"Revision")</f>
        <v>0</v>
      </c>
      <c r="E50" s="238">
        <f t="shared" si="52"/>
        <v>0</v>
      </c>
      <c r="F50" s="236">
        <f>SUMIFS('Budget Data'!$E:$E,'Budget Data'!$C:$C,$A$47,'Budget Data'!$A:$A,F$6,'Budget Data'!$D:$D,$A50,'Budget Data'!$B:$B,"Original")</f>
        <v>0</v>
      </c>
      <c r="G50" s="237">
        <f>SUMIFS('Budget Data'!$E:$E,'Budget Data'!$C:$C,$A$47,'Budget Data'!$A:$A,F$6,'Budget Data'!$D:$D,$A50,'Budget Data'!$B:$B,"Revision")</f>
        <v>0</v>
      </c>
      <c r="H50" s="238">
        <f t="shared" si="53"/>
        <v>0</v>
      </c>
      <c r="I50" s="244"/>
      <c r="J50" s="247"/>
      <c r="K50" s="248"/>
      <c r="L50" s="239">
        <f t="shared" si="54"/>
        <v>0</v>
      </c>
      <c r="M50" s="284">
        <f t="shared" si="55"/>
        <v>0</v>
      </c>
      <c r="N50" s="239">
        <f t="shared" si="56"/>
        <v>0</v>
      </c>
      <c r="O50" s="9"/>
      <c r="P50" s="5"/>
      <c r="Q50" s="6"/>
      <c r="R50" s="3"/>
      <c r="S50" s="3"/>
      <c r="T50" s="3"/>
      <c r="U50" s="3"/>
    </row>
    <row r="51" spans="1:21" ht="14.25">
      <c r="A51" s="13" t="s">
        <v>26</v>
      </c>
      <c r="B51" s="13"/>
      <c r="C51" s="236">
        <f>SUMIFS('Budget Data'!$E:$E,'Budget Data'!$C:$C,$A$47,'Budget Data'!$A:$A,C$6,'Budget Data'!$D:$D,$A51,'Budget Data'!$B:$B,"Original")</f>
        <v>0</v>
      </c>
      <c r="D51" s="237">
        <f>SUMIFS('Budget Data'!$E:$E,'Budget Data'!$C:$C,$A$47,'Budget Data'!$A:$A,C$6,'Budget Data'!$D:$D,$A51,'Budget Data'!$B:$B,"Revision")</f>
        <v>0</v>
      </c>
      <c r="E51" s="238">
        <f t="shared" si="52"/>
        <v>0</v>
      </c>
      <c r="F51" s="236">
        <f>SUMIFS('Budget Data'!$E:$E,'Budget Data'!$C:$C,$A$47,'Budget Data'!$A:$A,F$6,'Budget Data'!$D:$D,$A51,'Budget Data'!$B:$B,"Original")</f>
        <v>0</v>
      </c>
      <c r="G51" s="237">
        <f>SUMIFS('Budget Data'!$E:$E,'Budget Data'!$C:$C,$A$47,'Budget Data'!$A:$A,F$6,'Budget Data'!$D:$D,$A51,'Budget Data'!$B:$B,"Revision")</f>
        <v>0</v>
      </c>
      <c r="H51" s="238">
        <f t="shared" si="53"/>
        <v>0</v>
      </c>
      <c r="I51" s="244"/>
      <c r="J51" s="247"/>
      <c r="K51" s="248"/>
      <c r="L51" s="239">
        <f t="shared" si="54"/>
        <v>0</v>
      </c>
      <c r="M51" s="284">
        <f t="shared" si="55"/>
        <v>0</v>
      </c>
      <c r="N51" s="239">
        <f t="shared" si="56"/>
        <v>0</v>
      </c>
      <c r="O51" s="9"/>
      <c r="P51" s="5"/>
      <c r="Q51" s="6"/>
      <c r="R51" s="3"/>
      <c r="S51" s="3"/>
      <c r="T51" s="3"/>
      <c r="U51" s="3"/>
    </row>
    <row r="52" spans="1:21" ht="14.25">
      <c r="A52" s="21" t="s">
        <v>36</v>
      </c>
      <c r="B52" s="48" t="s">
        <v>145</v>
      </c>
      <c r="C52" s="236">
        <f>SUMIFS('Budget Data'!$E:$E,'Budget Data'!$C:$C,$A$47,'Budget Data'!$A:$A,C$6,'Budget Data'!$D:$D,$A52&amp;" "&amp;$B52,'Budget Data'!$B:$B,"Original")</f>
        <v>0</v>
      </c>
      <c r="D52" s="237">
        <f>SUMIFS('Budget Data'!$E:$E,'Budget Data'!$C:$C,$A$47,'Budget Data'!$A:$A,C$6,'Budget Data'!$D:$D,$A52&amp;" "&amp;$B52,'Budget Data'!$B:$B,"Revision")</f>
        <v>0</v>
      </c>
      <c r="E52" s="238">
        <f t="shared" si="52"/>
        <v>0</v>
      </c>
      <c r="F52" s="236">
        <f>SUMIFS('Budget Data'!$E:$E,'Budget Data'!$C:$C,$A$47,'Budget Data'!$A:$A,F$6,'Budget Data'!$D:$D,$A52&amp;" "&amp;$B52,'Budget Data'!$B:$B,"Original")</f>
        <v>0</v>
      </c>
      <c r="G52" s="237">
        <f>SUMIFS('Budget Data'!$E:$E,'Budget Data'!$C:$C,$A$47,'Budget Data'!$A:$A,F$6,'Budget Data'!$D:$D,$A52&amp;" "&amp;$B52,'Budget Data'!$B:$B,"Revision")</f>
        <v>0</v>
      </c>
      <c r="H52" s="238">
        <f t="shared" si="53"/>
        <v>0</v>
      </c>
      <c r="I52" s="244"/>
      <c r="J52" s="247"/>
      <c r="K52" s="248"/>
      <c r="L52" s="239">
        <f t="shared" si="54"/>
        <v>0</v>
      </c>
      <c r="M52" s="284">
        <f t="shared" si="55"/>
        <v>0</v>
      </c>
      <c r="N52" s="239">
        <f t="shared" si="56"/>
        <v>0</v>
      </c>
      <c r="O52" s="217"/>
      <c r="P52" s="217"/>
      <c r="Q52" s="6"/>
      <c r="R52" s="3"/>
      <c r="S52" s="3"/>
      <c r="T52" s="3"/>
      <c r="U52" s="3"/>
    </row>
    <row r="53" spans="1:21" ht="14.25">
      <c r="A53" s="298"/>
      <c r="B53" s="299"/>
      <c r="C53" s="277">
        <f t="shared" ref="C53:H53" si="57">SUBTOTAL(9,C48:C52)</f>
        <v>0</v>
      </c>
      <c r="D53" s="278">
        <f t="shared" si="57"/>
        <v>0</v>
      </c>
      <c r="E53" s="279">
        <f t="shared" si="57"/>
        <v>0</v>
      </c>
      <c r="F53" s="277">
        <f t="shared" si="57"/>
        <v>0</v>
      </c>
      <c r="G53" s="278">
        <f t="shared" si="57"/>
        <v>0</v>
      </c>
      <c r="H53" s="279">
        <f t="shared" si="57"/>
        <v>0</v>
      </c>
      <c r="I53" s="240"/>
      <c r="J53" s="241"/>
      <c r="K53" s="242"/>
      <c r="L53" s="282">
        <f>SUBTOTAL(9,L48:L52)</f>
        <v>0</v>
      </c>
      <c r="M53" s="283">
        <f>SUBTOTAL(9,M48:M52)</f>
        <v>0</v>
      </c>
      <c r="N53" s="282">
        <f>SUBTOTAL(9,N48:N52)</f>
        <v>0</v>
      </c>
      <c r="O53" s="217"/>
      <c r="P53" s="217"/>
      <c r="Q53" s="6"/>
      <c r="R53" s="3"/>
      <c r="S53" s="3"/>
      <c r="T53" s="3"/>
      <c r="U53" s="3"/>
    </row>
    <row r="54" spans="1:21" ht="15" thickBot="1">
      <c r="A54" s="18" t="s">
        <v>149</v>
      </c>
      <c r="B54" s="16"/>
      <c r="C54" s="249">
        <f t="shared" ref="C54:K54" si="58">SUBTOTAL(9,C9:C52)</f>
        <v>0</v>
      </c>
      <c r="D54" s="250">
        <f t="shared" si="58"/>
        <v>0</v>
      </c>
      <c r="E54" s="251">
        <f t="shared" si="58"/>
        <v>0</v>
      </c>
      <c r="F54" s="249">
        <f t="shared" si="58"/>
        <v>0</v>
      </c>
      <c r="G54" s="250">
        <f t="shared" si="58"/>
        <v>0</v>
      </c>
      <c r="H54" s="251">
        <f t="shared" si="58"/>
        <v>0</v>
      </c>
      <c r="I54" s="249">
        <f t="shared" si="58"/>
        <v>0</v>
      </c>
      <c r="J54" s="250">
        <f t="shared" si="58"/>
        <v>0</v>
      </c>
      <c r="K54" s="251">
        <f t="shared" si="58"/>
        <v>0</v>
      </c>
      <c r="L54" s="252">
        <f>C54+F54+I54</f>
        <v>0</v>
      </c>
      <c r="M54" s="253">
        <f>D54+G54+J54</f>
        <v>0</v>
      </c>
      <c r="N54" s="252">
        <f>E54+H54+K54</f>
        <v>0</v>
      </c>
      <c r="O54" s="9"/>
      <c r="P54" s="5"/>
      <c r="Q54" s="6"/>
      <c r="R54" s="3"/>
      <c r="S54" s="3"/>
      <c r="T54" s="3"/>
      <c r="U54" s="3"/>
    </row>
    <row r="55" spans="1:21">
      <c r="C55" s="254"/>
      <c r="D55" s="255" t="str">
        <f>IF(E54=C4,"",IF(E54&gt;C4,"Over by","Underby"))</f>
        <v/>
      </c>
      <c r="E55" s="256" t="str">
        <f>IF(D55="","",E54-C4)</f>
        <v/>
      </c>
      <c r="F55" s="254"/>
      <c r="G55" s="255" t="str">
        <f>IF(H54=G4,"",IF(H54&gt;G4,"Over by","Underby"))</f>
        <v/>
      </c>
      <c r="H55" s="256" t="str">
        <f>IF(G55="","",H54-G4)</f>
        <v/>
      </c>
      <c r="I55" s="254"/>
      <c r="J55" s="255" t="str">
        <f>IF(K54=K4,"",IF(K54&gt;K4,"Over by","Underby"))</f>
        <v/>
      </c>
      <c r="K55" s="257" t="str">
        <f>IF(J55="","",K54-K4)</f>
        <v/>
      </c>
      <c r="L55" s="254"/>
      <c r="M55" s="254"/>
      <c r="N55" s="254"/>
    </row>
    <row r="56" spans="1:21">
      <c r="M56" s="3"/>
    </row>
  </sheetData>
  <sheetProtection password="CC7C" sheet="1" objects="1" scenarios="1"/>
  <mergeCells count="20">
    <mergeCell ref="J1:L1"/>
    <mergeCell ref="F1:I1"/>
    <mergeCell ref="D1:E1"/>
    <mergeCell ref="L6:N6"/>
    <mergeCell ref="C6:E6"/>
    <mergeCell ref="F6:H6"/>
    <mergeCell ref="I6:K6"/>
    <mergeCell ref="C2:D2"/>
    <mergeCell ref="A5:L5"/>
    <mergeCell ref="A4:B4"/>
    <mergeCell ref="E2:F2"/>
    <mergeCell ref="E4:F4"/>
    <mergeCell ref="G2:H2"/>
    <mergeCell ref="I2:J2"/>
    <mergeCell ref="I4:J4"/>
    <mergeCell ref="K2:L2"/>
    <mergeCell ref="E3:F3"/>
    <mergeCell ref="I3:J3"/>
    <mergeCell ref="A53:B53"/>
    <mergeCell ref="A2:B2"/>
  </mergeCells>
  <phoneticPr fontId="15" type="noConversion"/>
  <conditionalFormatting sqref="C8:N55">
    <cfRule type="cellIs" dxfId="13" priority="1" operator="lessThan">
      <formula>0</formula>
    </cfRule>
  </conditionalFormatting>
  <dataValidations xWindow="575" yWindow="308" count="1">
    <dataValidation type="whole" allowBlank="1" showInputMessage="1" showErrorMessage="1" errorTitle="Award Amounts" error="Either the bugdet is exceeding your award amount for the funding source or an award amount has not been inputted on the Budgets tab." sqref="H54:I54 E54:F54 K54 C54">
      <formula1>0</formula1>
      <formula2>A4</formula2>
    </dataValidation>
  </dataValidations>
  <pageMargins left="0.25" right="0.25" top="0.25" bottom="0.25" header="0.5" footer="0.5"/>
  <pageSetup scale="68" orientation="landscape" r:id="rId1"/>
  <headerFooter alignWithMargins="0"/>
  <drawing r:id="rId2"/>
  <legacyDrawing r:id="rId3"/>
  <extLst>
    <ext xmlns:x14="http://schemas.microsoft.com/office/spreadsheetml/2009/9/main" uri="{CCE6A557-97BC-4b89-ADB6-D9C93CAAB3DF}">
      <x14:dataValidations xmlns:xm="http://schemas.microsoft.com/office/excel/2006/main" xWindow="575" yWindow="308" count="2">
        <x14:dataValidation type="list" allowBlank="1" showInputMessage="1" showErrorMessage="1">
          <x14:formula1>
            <xm:f>Tables!$D$12:$D$15</xm:f>
          </x14:formula1>
          <xm:sqref>D4 H4 L4</xm:sqref>
        </x14:dataValidation>
        <x14:dataValidation type="list" allowBlank="1" showInputMessage="1" showErrorMessage="1" promptTitle="Source" prompt="You can select &quot;Example&quot; to see how the table fills out and reference the budget data. &quot;HOME&quot; must be selected when submitted to SC Housing.">
          <x14:formula1>
            <xm:f>Tables!$E$24:$E$25</xm:f>
          </x14:formula1>
          <xm:sqref>C6:E6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48"/>
  <sheetViews>
    <sheetView workbookViewId="0">
      <selection activeCell="A14" sqref="A14"/>
    </sheetView>
  </sheetViews>
  <sheetFormatPr defaultRowHeight="12.75"/>
  <cols>
    <col min="1" max="1" width="8.28515625" style="214" bestFit="1" customWidth="1"/>
    <col min="2" max="2" width="7.85546875" style="214" bestFit="1" customWidth="1"/>
    <col min="3" max="3" width="33.42578125" style="214" bestFit="1" customWidth="1"/>
    <col min="4" max="4" width="30.42578125" style="214" bestFit="1" customWidth="1"/>
    <col min="5" max="5" width="14" style="260" bestFit="1" customWidth="1"/>
    <col min="6" max="6" width="10.5703125" style="215" customWidth="1"/>
    <col min="7" max="8" width="9.140625" style="214"/>
  </cols>
  <sheetData>
    <row r="1" spans="1:8">
      <c r="A1" s="49" t="s">
        <v>70</v>
      </c>
      <c r="B1" s="49" t="s">
        <v>71</v>
      </c>
      <c r="C1" s="51" t="s">
        <v>40</v>
      </c>
      <c r="D1" s="51" t="s">
        <v>41</v>
      </c>
      <c r="E1" s="258" t="s">
        <v>37</v>
      </c>
      <c r="F1" s="208" t="s">
        <v>62</v>
      </c>
      <c r="G1" s="285" t="s">
        <v>81</v>
      </c>
      <c r="H1" s="285" t="s">
        <v>82</v>
      </c>
    </row>
    <row r="2" spans="1:8">
      <c r="A2" s="229" t="s">
        <v>80</v>
      </c>
      <c r="B2" s="230" t="s">
        <v>67</v>
      </c>
      <c r="C2" s="230" t="s">
        <v>42</v>
      </c>
      <c r="D2" s="229" t="s">
        <v>11</v>
      </c>
      <c r="E2" s="266">
        <v>5000</v>
      </c>
      <c r="F2" s="231"/>
      <c r="G2" s="286">
        <f>IF(C2="","",VLOOKUP(C2,Tables!$A$12:$B$55,2,FALSE))</f>
        <v>1</v>
      </c>
      <c r="H2" s="286">
        <f>IF(D2="","",VLOOKUP(C2,Tables!$A$12:$B$55,2,FALSE))</f>
        <v>1</v>
      </c>
    </row>
    <row r="3" spans="1:8">
      <c r="A3" s="229" t="s">
        <v>80</v>
      </c>
      <c r="B3" s="230" t="s">
        <v>67</v>
      </c>
      <c r="C3" s="230" t="s">
        <v>43</v>
      </c>
      <c r="D3" s="229" t="s">
        <v>0</v>
      </c>
      <c r="E3" s="266">
        <v>15000</v>
      </c>
      <c r="F3" s="231"/>
      <c r="G3" s="286">
        <f>IF(C3="","",VLOOKUP(C3,Tables!$A$12:$B$55,2,FALSE))</f>
        <v>2</v>
      </c>
      <c r="H3" s="286">
        <f>IF(D3="","",VLOOKUP(C3,Tables!$A$12:$B$55,2,FALSE))</f>
        <v>2</v>
      </c>
    </row>
    <row r="4" spans="1:8">
      <c r="A4" s="229" t="s">
        <v>80</v>
      </c>
      <c r="B4" s="230" t="s">
        <v>67</v>
      </c>
      <c r="C4" s="230" t="s">
        <v>6</v>
      </c>
      <c r="D4" s="229" t="s">
        <v>7</v>
      </c>
      <c r="E4" s="266">
        <v>120000</v>
      </c>
      <c r="F4" s="231"/>
      <c r="G4" s="286">
        <f>IF(C4="","",VLOOKUP(C4,Tables!$A$12:$B$55,2,FALSE))</f>
        <v>3</v>
      </c>
      <c r="H4" s="286">
        <f>IF(D4="","",VLOOKUP(C4,Tables!$A$12:$B$55,2,FALSE))</f>
        <v>3</v>
      </c>
    </row>
    <row r="5" spans="1:8">
      <c r="A5" s="229" t="s">
        <v>80</v>
      </c>
      <c r="B5" s="230" t="s">
        <v>67</v>
      </c>
      <c r="C5" s="230" t="s">
        <v>6</v>
      </c>
      <c r="D5" s="229" t="s">
        <v>7</v>
      </c>
      <c r="E5" s="266">
        <v>-15000</v>
      </c>
      <c r="F5" s="231"/>
      <c r="G5" s="286">
        <f>IF(C5="","",VLOOKUP(C5,Tables!$A$12:$B$55,2,FALSE))</f>
        <v>3</v>
      </c>
      <c r="H5" s="286">
        <f>IF(D5="","",VLOOKUP(C5,Tables!$A$12:$B$55,2,FALSE))</f>
        <v>3</v>
      </c>
    </row>
    <row r="6" spans="1:8">
      <c r="A6" s="229" t="s">
        <v>80</v>
      </c>
      <c r="B6" s="230" t="s">
        <v>67</v>
      </c>
      <c r="C6" s="230" t="s">
        <v>6</v>
      </c>
      <c r="D6" s="229" t="s">
        <v>27</v>
      </c>
      <c r="E6" s="266">
        <v>10000</v>
      </c>
      <c r="F6" s="231"/>
      <c r="G6" s="286">
        <f>IF(C6="","",VLOOKUP(C6,Tables!$A$12:$B$55,2,FALSE))</f>
        <v>3</v>
      </c>
      <c r="H6" s="286">
        <f>IF(D6="","",VLOOKUP(C6,Tables!$A$12:$B$55,2,FALSE))</f>
        <v>3</v>
      </c>
    </row>
    <row r="7" spans="1:8">
      <c r="A7" s="229" t="s">
        <v>80</v>
      </c>
      <c r="B7" s="230" t="s">
        <v>67</v>
      </c>
      <c r="C7" s="230" t="s">
        <v>44</v>
      </c>
      <c r="D7" s="229" t="s">
        <v>15</v>
      </c>
      <c r="E7" s="266">
        <v>5000</v>
      </c>
      <c r="F7" s="231"/>
      <c r="G7" s="286">
        <f>IF(C7="","",VLOOKUP(C7,Tables!$A$12:$B$55,2,FALSE))</f>
        <v>4</v>
      </c>
      <c r="H7" s="286">
        <f>IF(D7="","",VLOOKUP(C7,Tables!$A$12:$B$55,2,FALSE))</f>
        <v>4</v>
      </c>
    </row>
    <row r="8" spans="1:8">
      <c r="A8" s="229" t="s">
        <v>80</v>
      </c>
      <c r="B8" s="230" t="s">
        <v>67</v>
      </c>
      <c r="C8" s="230" t="s">
        <v>44</v>
      </c>
      <c r="D8" s="229" t="s">
        <v>15</v>
      </c>
      <c r="E8" s="266">
        <v>2000</v>
      </c>
      <c r="F8" s="231"/>
      <c r="G8" s="286">
        <f>IF(C8="","",VLOOKUP(C8,Tables!$A$12:$B$55,2,FALSE))</f>
        <v>4</v>
      </c>
      <c r="H8" s="286">
        <f>IF(D8="","",VLOOKUP(C8,Tables!$A$12:$B$55,2,FALSE))</f>
        <v>4</v>
      </c>
    </row>
    <row r="9" spans="1:8">
      <c r="A9" s="229" t="s">
        <v>80</v>
      </c>
      <c r="B9" s="230" t="s">
        <v>67</v>
      </c>
      <c r="C9" s="230" t="s">
        <v>47</v>
      </c>
      <c r="D9" s="229" t="s">
        <v>22</v>
      </c>
      <c r="E9" s="266">
        <v>500</v>
      </c>
      <c r="F9" s="231"/>
      <c r="G9" s="286">
        <f>IF(C9="","",VLOOKUP(C9,Tables!$A$12:$B$55,2,FALSE))</f>
        <v>7</v>
      </c>
      <c r="H9" s="286">
        <f>IF(D9="","",VLOOKUP(C9,Tables!$A$12:$B$55,2,FALSE))</f>
        <v>7</v>
      </c>
    </row>
    <row r="10" spans="1:8">
      <c r="A10" s="229" t="s">
        <v>80</v>
      </c>
      <c r="B10" s="230" t="s">
        <v>67</v>
      </c>
      <c r="C10" s="230" t="s">
        <v>47</v>
      </c>
      <c r="D10" s="229" t="s">
        <v>22</v>
      </c>
      <c r="E10" s="266">
        <v>-200</v>
      </c>
      <c r="F10" s="231"/>
      <c r="G10" s="286">
        <f>IF(C10="","",VLOOKUP(C10,Tables!$A$12:$B$55,2,FALSE))</f>
        <v>7</v>
      </c>
      <c r="H10" s="286">
        <f>IF(D10="","",VLOOKUP(C10,Tables!$A$12:$B$55,2,FALSE))</f>
        <v>7</v>
      </c>
    </row>
    <row r="11" spans="1:8">
      <c r="A11" s="229" t="s">
        <v>80</v>
      </c>
      <c r="B11" s="230" t="s">
        <v>67</v>
      </c>
      <c r="C11" s="230" t="s">
        <v>47</v>
      </c>
      <c r="D11" s="229" t="s">
        <v>3</v>
      </c>
      <c r="E11" s="266">
        <v>500</v>
      </c>
      <c r="F11" s="231"/>
      <c r="G11" s="286">
        <f>IF(C11="","",VLOOKUP(C11,Tables!$A$12:$B$55,2,FALSE))</f>
        <v>7</v>
      </c>
      <c r="H11" s="286">
        <f>IF(D11="","",VLOOKUP(C11,Tables!$A$12:$B$55,2,FALSE))</f>
        <v>7</v>
      </c>
    </row>
    <row r="12" spans="1:8">
      <c r="A12" s="229" t="s">
        <v>80</v>
      </c>
      <c r="B12" s="230" t="s">
        <v>67</v>
      </c>
      <c r="C12" s="230" t="s">
        <v>47</v>
      </c>
      <c r="D12" s="229" t="s">
        <v>23</v>
      </c>
      <c r="E12" s="266">
        <v>500</v>
      </c>
      <c r="F12" s="231"/>
      <c r="G12" s="286">
        <f>IF(C12="","",VLOOKUP(C12,Tables!$A$12:$B$55,2,FALSE))</f>
        <v>7</v>
      </c>
      <c r="H12" s="286">
        <f>IF(D12="","",VLOOKUP(C12,Tables!$A$12:$B$55,2,FALSE))</f>
        <v>7</v>
      </c>
    </row>
    <row r="13" spans="1:8">
      <c r="A13" s="229" t="s">
        <v>80</v>
      </c>
      <c r="B13" s="230" t="s">
        <v>67</v>
      </c>
      <c r="C13" s="230" t="s">
        <v>47</v>
      </c>
      <c r="D13" s="229" t="s">
        <v>23</v>
      </c>
      <c r="E13" s="266">
        <v>-400</v>
      </c>
      <c r="F13" s="231"/>
      <c r="G13" s="286">
        <f>IF(C13="","",VLOOKUP(C13,Tables!$A$12:$B$55,2,FALSE))</f>
        <v>7</v>
      </c>
      <c r="H13" s="286">
        <f>IF(D13="","",VLOOKUP(C13,Tables!$A$12:$B$55,2,FALSE))</f>
        <v>7</v>
      </c>
    </row>
    <row r="14" spans="1:8">
      <c r="A14" s="229"/>
      <c r="B14" s="230"/>
      <c r="C14" s="230"/>
      <c r="D14" s="229"/>
      <c r="E14" s="220"/>
      <c r="F14" s="231"/>
      <c r="G14" s="286" t="str">
        <f>IF(C14="","",VLOOKUP(C14,Tables!$A$12:$B$55,2,FALSE))</f>
        <v/>
      </c>
      <c r="H14" s="286" t="str">
        <f>IF(D14="","",VLOOKUP(C14,Tables!$A$12:$B$55,2,FALSE))</f>
        <v/>
      </c>
    </row>
    <row r="15" spans="1:8">
      <c r="A15" s="229"/>
      <c r="B15" s="230"/>
      <c r="C15" s="230"/>
      <c r="D15" s="229"/>
      <c r="E15" s="220"/>
      <c r="F15" s="231"/>
      <c r="G15" s="286" t="str">
        <f>IF(C15="","",VLOOKUP(C15,Tables!$A$12:$B$55,2,FALSE))</f>
        <v/>
      </c>
      <c r="H15" s="286" t="str">
        <f>IF(D15="","",VLOOKUP(C15,Tables!$A$12:$B$55,2,FALSE))</f>
        <v/>
      </c>
    </row>
    <row r="16" spans="1:8">
      <c r="A16" s="229"/>
      <c r="B16" s="230"/>
      <c r="C16" s="230"/>
      <c r="D16" s="229"/>
      <c r="E16" s="220"/>
      <c r="F16" s="231"/>
      <c r="G16" s="286" t="str">
        <f>IF(C16="","",VLOOKUP(C16,Tables!$A$12:$B$55,2,FALSE))</f>
        <v/>
      </c>
      <c r="H16" s="286" t="str">
        <f>IF(D16="","",VLOOKUP(C16,Tables!$A$12:$B$55,2,FALSE))</f>
        <v/>
      </c>
    </row>
    <row r="17" spans="1:8">
      <c r="A17" s="229"/>
      <c r="B17" s="230"/>
      <c r="C17" s="230"/>
      <c r="D17" s="229"/>
      <c r="E17" s="220"/>
      <c r="F17" s="231"/>
      <c r="G17" s="286" t="str">
        <f>IF(C17="","",VLOOKUP(C17,Tables!$A$12:$B$55,2,FALSE))</f>
        <v/>
      </c>
      <c r="H17" s="286" t="str">
        <f>IF(D17="","",VLOOKUP(C17,Tables!$A$12:$B$55,2,FALSE))</f>
        <v/>
      </c>
    </row>
    <row r="18" spans="1:8">
      <c r="A18" s="229"/>
      <c r="B18" s="230"/>
      <c r="C18" s="230"/>
      <c r="D18" s="229"/>
      <c r="E18" s="220"/>
      <c r="F18" s="231"/>
      <c r="G18" s="286" t="str">
        <f>IF(C18="","",VLOOKUP(C18,Tables!$A$12:$B$55,2,FALSE))</f>
        <v/>
      </c>
      <c r="H18" s="286" t="str">
        <f>IF(D18="","",VLOOKUP(C18,Tables!$A$12:$B$55,2,FALSE))</f>
        <v/>
      </c>
    </row>
    <row r="19" spans="1:8">
      <c r="A19" s="229"/>
      <c r="B19" s="230"/>
      <c r="C19" s="230"/>
      <c r="D19" s="229"/>
      <c r="E19" s="220"/>
      <c r="F19" s="231"/>
      <c r="G19" s="286" t="str">
        <f>IF(C19="","",VLOOKUP(C19,Tables!$A$12:$B$55,2,FALSE))</f>
        <v/>
      </c>
      <c r="H19" s="286" t="str">
        <f>IF(D19="","",VLOOKUP(C19,Tables!$A$12:$B$55,2,FALSE))</f>
        <v/>
      </c>
    </row>
    <row r="20" spans="1:8">
      <c r="A20" s="229"/>
      <c r="B20" s="230"/>
      <c r="C20" s="230"/>
      <c r="D20" s="229"/>
      <c r="E20" s="220"/>
      <c r="F20" s="231"/>
      <c r="G20" s="286" t="str">
        <f>IF(C20="","",VLOOKUP(C20,Tables!$A$12:$B$55,2,FALSE))</f>
        <v/>
      </c>
      <c r="H20" s="286" t="str">
        <f>IF(D20="","",VLOOKUP(C20,Tables!$A$12:$B$55,2,FALSE))</f>
        <v/>
      </c>
    </row>
    <row r="21" spans="1:8">
      <c r="A21" s="229"/>
      <c r="B21" s="230"/>
      <c r="C21" s="230"/>
      <c r="D21" s="229"/>
      <c r="E21" s="220"/>
      <c r="F21" s="231"/>
      <c r="G21" s="286" t="str">
        <f>IF(C21="","",VLOOKUP(C21,Tables!$A$12:$B$55,2,FALSE))</f>
        <v/>
      </c>
      <c r="H21" s="286" t="str">
        <f>IF(D21="","",VLOOKUP(C21,Tables!$A$12:$B$55,2,FALSE))</f>
        <v/>
      </c>
    </row>
    <row r="22" spans="1:8">
      <c r="A22" s="229"/>
      <c r="B22" s="230"/>
      <c r="C22" s="230"/>
      <c r="D22" s="229"/>
      <c r="E22" s="220"/>
      <c r="F22" s="231"/>
      <c r="G22" s="286" t="str">
        <f>IF(C22="","",VLOOKUP(C22,Tables!$A$12:$B$55,2,FALSE))</f>
        <v/>
      </c>
      <c r="H22" s="286" t="str">
        <f>IF(D22="","",VLOOKUP(C22,Tables!$A$12:$B$55,2,FALSE))</f>
        <v/>
      </c>
    </row>
    <row r="23" spans="1:8">
      <c r="A23" s="229"/>
      <c r="B23" s="230"/>
      <c r="C23" s="230"/>
      <c r="D23" s="229"/>
      <c r="E23" s="220"/>
      <c r="F23" s="231"/>
      <c r="G23" s="286" t="str">
        <f>IF(C23="","",VLOOKUP(C23,Tables!$A$12:$B$55,2,FALSE))</f>
        <v/>
      </c>
      <c r="H23" s="286" t="str">
        <f>IF(D23="","",VLOOKUP(C23,Tables!$A$12:$B$55,2,FALSE))</f>
        <v/>
      </c>
    </row>
    <row r="24" spans="1:8">
      <c r="A24" s="229"/>
      <c r="B24" s="230"/>
      <c r="C24" s="230"/>
      <c r="D24" s="229"/>
      <c r="E24" s="220"/>
      <c r="F24" s="231"/>
      <c r="G24" s="286" t="str">
        <f>IF(C24="","",VLOOKUP(C24,Tables!$A$12:$B$55,2,FALSE))</f>
        <v/>
      </c>
      <c r="H24" s="286" t="str">
        <f>IF(D24="","",VLOOKUP(C24,Tables!$A$12:$B$55,2,FALSE))</f>
        <v/>
      </c>
    </row>
    <row r="25" spans="1:8">
      <c r="A25" s="229"/>
      <c r="B25" s="230"/>
      <c r="C25" s="230"/>
      <c r="D25" s="229"/>
      <c r="E25" s="220"/>
      <c r="F25" s="231"/>
      <c r="G25" s="286" t="str">
        <f>IF(C25="","",VLOOKUP(C25,Tables!$A$12:$B$55,2,FALSE))</f>
        <v/>
      </c>
      <c r="H25" s="286" t="str">
        <f>IF(D25="","",VLOOKUP(C25,Tables!$A$12:$B$55,2,FALSE))</f>
        <v/>
      </c>
    </row>
    <row r="26" spans="1:8">
      <c r="A26" s="229"/>
      <c r="B26" s="230"/>
      <c r="C26" s="230"/>
      <c r="D26" s="229"/>
      <c r="E26" s="220"/>
      <c r="F26" s="231"/>
      <c r="G26" s="286" t="str">
        <f>IF(C26="","",VLOOKUP(C26,Tables!$A$12:$B$55,2,FALSE))</f>
        <v/>
      </c>
      <c r="H26" s="286" t="str">
        <f>IF(D26="","",VLOOKUP(C26,Tables!$A$12:$B$55,2,FALSE))</f>
        <v/>
      </c>
    </row>
    <row r="27" spans="1:8">
      <c r="A27" s="229"/>
      <c r="B27" s="230"/>
      <c r="C27" s="230"/>
      <c r="D27" s="229"/>
      <c r="E27" s="220"/>
      <c r="F27" s="231"/>
      <c r="G27" s="286" t="str">
        <f>IF(C27="","",VLOOKUP(C27,Tables!$A$12:$B$55,2,FALSE))</f>
        <v/>
      </c>
      <c r="H27" s="286" t="str">
        <f>IF(D27="","",VLOOKUP(C27,Tables!$A$12:$B$55,2,FALSE))</f>
        <v/>
      </c>
    </row>
    <row r="28" spans="1:8">
      <c r="A28" s="229"/>
      <c r="B28" s="230"/>
      <c r="C28" s="230"/>
      <c r="D28" s="229"/>
      <c r="E28" s="220"/>
      <c r="F28" s="231"/>
      <c r="G28" s="286" t="str">
        <f>IF(C28="","",VLOOKUP(C28,Tables!$A$12:$B$55,2,FALSE))</f>
        <v/>
      </c>
      <c r="H28" s="286" t="str">
        <f>IF(D28="","",VLOOKUP(C28,Tables!$A$12:$B$55,2,FALSE))</f>
        <v/>
      </c>
    </row>
    <row r="29" spans="1:8">
      <c r="A29" s="229"/>
      <c r="B29" s="230"/>
      <c r="C29" s="230"/>
      <c r="D29" s="229"/>
      <c r="E29" s="220"/>
      <c r="F29" s="231"/>
      <c r="G29" s="286" t="str">
        <f>IF(C29="","",VLOOKUP(C29,Tables!$A$12:$B$55,2,FALSE))</f>
        <v/>
      </c>
      <c r="H29" s="286" t="str">
        <f>IF(D29="","",VLOOKUP(C29,Tables!$A$12:$B$55,2,FALSE))</f>
        <v/>
      </c>
    </row>
    <row r="30" spans="1:8">
      <c r="A30" s="229"/>
      <c r="B30" s="230"/>
      <c r="C30" s="230"/>
      <c r="D30" s="229"/>
      <c r="E30" s="220"/>
      <c r="F30" s="231"/>
      <c r="G30" s="286" t="str">
        <f>IF(C30="","",VLOOKUP(C30,Tables!$A$12:$B$55,2,FALSE))</f>
        <v/>
      </c>
      <c r="H30" s="286" t="str">
        <f>IF(D30="","",VLOOKUP(C30,Tables!$A$12:$B$55,2,FALSE))</f>
        <v/>
      </c>
    </row>
    <row r="31" spans="1:8">
      <c r="A31" s="229"/>
      <c r="B31" s="230"/>
      <c r="C31" s="230"/>
      <c r="D31" s="229"/>
      <c r="E31" s="220"/>
      <c r="F31" s="231"/>
      <c r="G31" s="286" t="str">
        <f>IF(C31="","",VLOOKUP(C31,Tables!$A$12:$B$55,2,FALSE))</f>
        <v/>
      </c>
      <c r="H31" s="286" t="str">
        <f>IF(D31="","",VLOOKUP(C31,Tables!$A$12:$B$55,2,FALSE))</f>
        <v/>
      </c>
    </row>
    <row r="32" spans="1:8">
      <c r="A32" s="229"/>
      <c r="B32" s="230"/>
      <c r="C32" s="230"/>
      <c r="D32" s="229"/>
      <c r="E32" s="220"/>
      <c r="F32" s="231"/>
      <c r="G32" s="286" t="str">
        <f>IF(C32="","",VLOOKUP(C32,Tables!$A$12:$B$55,2,FALSE))</f>
        <v/>
      </c>
      <c r="H32" s="286" t="str">
        <f>IF(D32="","",VLOOKUP(C32,Tables!$A$12:$B$55,2,FALSE))</f>
        <v/>
      </c>
    </row>
    <row r="33" spans="1:8">
      <c r="A33" s="229"/>
      <c r="B33" s="230"/>
      <c r="C33" s="230"/>
      <c r="D33" s="229"/>
      <c r="E33" s="220"/>
      <c r="F33" s="231"/>
      <c r="G33" s="286" t="str">
        <f>IF(C33="","",VLOOKUP(C33,Tables!$A$12:$B$55,2,FALSE))</f>
        <v/>
      </c>
      <c r="H33" s="286" t="str">
        <f>IF(D33="","",VLOOKUP(C33,Tables!$A$12:$B$55,2,FALSE))</f>
        <v/>
      </c>
    </row>
    <row r="34" spans="1:8">
      <c r="A34" s="229"/>
      <c r="B34" s="230"/>
      <c r="C34" s="230"/>
      <c r="D34" s="229"/>
      <c r="E34" s="220"/>
      <c r="F34" s="231"/>
      <c r="G34" s="286" t="str">
        <f>IF(C34="","",VLOOKUP(C34,Tables!$A$12:$B$55,2,FALSE))</f>
        <v/>
      </c>
      <c r="H34" s="286" t="str">
        <f>IF(D34="","",VLOOKUP(C34,Tables!$A$12:$B$55,2,FALSE))</f>
        <v/>
      </c>
    </row>
    <row r="35" spans="1:8">
      <c r="A35" s="229"/>
      <c r="B35" s="230"/>
      <c r="C35" s="230"/>
      <c r="D35" s="229"/>
      <c r="E35" s="220"/>
      <c r="F35" s="231"/>
      <c r="G35" s="286" t="str">
        <f>IF(C35="","",VLOOKUP(C35,Tables!$A$12:$B$55,2,FALSE))</f>
        <v/>
      </c>
      <c r="H35" s="286" t="str">
        <f>IF(D35="","",VLOOKUP(C35,Tables!$A$12:$B$55,2,FALSE))</f>
        <v/>
      </c>
    </row>
    <row r="36" spans="1:8">
      <c r="A36" s="229"/>
      <c r="B36" s="230"/>
      <c r="C36" s="230"/>
      <c r="D36" s="229"/>
      <c r="E36" s="220"/>
      <c r="F36" s="231"/>
      <c r="G36" s="286" t="str">
        <f>IF(C36="","",VLOOKUP(C36,Tables!$A$12:$B$55,2,FALSE))</f>
        <v/>
      </c>
      <c r="H36" s="286" t="str">
        <f>IF(D36="","",VLOOKUP(C36,Tables!$A$12:$B$55,2,FALSE))</f>
        <v/>
      </c>
    </row>
    <row r="37" spans="1:8">
      <c r="A37" s="229"/>
      <c r="B37" s="230"/>
      <c r="C37" s="230"/>
      <c r="D37" s="229"/>
      <c r="E37" s="220"/>
      <c r="F37" s="231"/>
      <c r="G37" s="286" t="str">
        <f>IF(C37="","",VLOOKUP(C37,Tables!$A$12:$B$55,2,FALSE))</f>
        <v/>
      </c>
      <c r="H37" s="286" t="str">
        <f>IF(D37="","",VLOOKUP(C37,Tables!$A$12:$B$55,2,FALSE))</f>
        <v/>
      </c>
    </row>
    <row r="38" spans="1:8">
      <c r="A38" s="229"/>
      <c r="B38" s="230"/>
      <c r="C38" s="230"/>
      <c r="D38" s="229"/>
      <c r="E38" s="220"/>
      <c r="F38" s="231"/>
      <c r="G38" s="286" t="str">
        <f>IF(C38="","",VLOOKUP(C38,Tables!$A$12:$B$55,2,FALSE))</f>
        <v/>
      </c>
      <c r="H38" s="286" t="str">
        <f>IF(D38="","",VLOOKUP(C38,Tables!$A$12:$B$55,2,FALSE))</f>
        <v/>
      </c>
    </row>
    <row r="39" spans="1:8">
      <c r="A39" s="229"/>
      <c r="B39" s="230"/>
      <c r="C39" s="230"/>
      <c r="D39" s="229"/>
      <c r="E39" s="220"/>
      <c r="F39" s="231"/>
      <c r="G39" s="286" t="str">
        <f>IF(C39="","",VLOOKUP(C39,Tables!$A$12:$B$55,2,FALSE))</f>
        <v/>
      </c>
      <c r="H39" s="286" t="str">
        <f>IF(D39="","",VLOOKUP(C39,Tables!$A$12:$B$55,2,FALSE))</f>
        <v/>
      </c>
    </row>
    <row r="40" spans="1:8">
      <c r="A40" s="229"/>
      <c r="B40" s="230"/>
      <c r="C40" s="230"/>
      <c r="D40" s="229"/>
      <c r="E40" s="220"/>
      <c r="F40" s="231"/>
      <c r="G40" s="286" t="str">
        <f>IF(C40="","",VLOOKUP(C40,Tables!$A$12:$B$55,2,FALSE))</f>
        <v/>
      </c>
      <c r="H40" s="286" t="str">
        <f>IF(D40="","",VLOOKUP(C40,Tables!$A$12:$B$55,2,FALSE))</f>
        <v/>
      </c>
    </row>
    <row r="41" spans="1:8">
      <c r="A41" s="229"/>
      <c r="B41" s="230"/>
      <c r="C41" s="230"/>
      <c r="D41" s="229"/>
      <c r="E41" s="220"/>
      <c r="F41" s="231"/>
      <c r="G41" s="286" t="str">
        <f>IF(C41="","",VLOOKUP(C41,Tables!$A$12:$B$55,2,FALSE))</f>
        <v/>
      </c>
      <c r="H41" s="286" t="str">
        <f>IF(D41="","",VLOOKUP(C41,Tables!$A$12:$B$55,2,FALSE))</f>
        <v/>
      </c>
    </row>
    <row r="42" spans="1:8">
      <c r="A42" s="229"/>
      <c r="B42" s="230"/>
      <c r="C42" s="230"/>
      <c r="D42" s="229"/>
      <c r="E42" s="220"/>
      <c r="F42" s="231"/>
      <c r="G42" s="286" t="str">
        <f>IF(C42="","",VLOOKUP(C42,Tables!$A$12:$B$55,2,FALSE))</f>
        <v/>
      </c>
      <c r="H42" s="286" t="str">
        <f>IF(D42="","",VLOOKUP(C42,Tables!$A$12:$B$55,2,FALSE))</f>
        <v/>
      </c>
    </row>
    <row r="43" spans="1:8">
      <c r="A43" s="229"/>
      <c r="B43" s="230"/>
      <c r="C43" s="230"/>
      <c r="D43" s="229"/>
      <c r="E43" s="220"/>
      <c r="F43" s="231"/>
      <c r="G43" s="286" t="str">
        <f>IF(C43="","",VLOOKUP(C43,Tables!$A$12:$B$55,2,FALSE))</f>
        <v/>
      </c>
      <c r="H43" s="286" t="str">
        <f>IF(D43="","",VLOOKUP(C43,Tables!$A$12:$B$55,2,FALSE))</f>
        <v/>
      </c>
    </row>
    <row r="44" spans="1:8">
      <c r="A44" s="229"/>
      <c r="B44" s="230"/>
      <c r="C44" s="230"/>
      <c r="D44" s="229"/>
      <c r="E44" s="220"/>
      <c r="F44" s="231"/>
      <c r="G44" s="286" t="str">
        <f>IF(C44="","",VLOOKUP(C44,Tables!$A$12:$B$55,2,FALSE))</f>
        <v/>
      </c>
      <c r="H44" s="286" t="str">
        <f>IF(D44="","",VLOOKUP(C44,Tables!$A$12:$B$55,2,FALSE))</f>
        <v/>
      </c>
    </row>
    <row r="45" spans="1:8">
      <c r="A45" s="229"/>
      <c r="B45" s="230"/>
      <c r="C45" s="230"/>
      <c r="D45" s="229"/>
      <c r="E45" s="220"/>
      <c r="F45" s="231"/>
      <c r="G45" s="286" t="str">
        <f>IF(C45="","",VLOOKUP(C45,Tables!$A$12:$B$55,2,FALSE))</f>
        <v/>
      </c>
      <c r="H45" s="286" t="str">
        <f>IF(D45="","",VLOOKUP(C45,Tables!$A$12:$B$55,2,FALSE))</f>
        <v/>
      </c>
    </row>
    <row r="46" spans="1:8">
      <c r="A46" s="229"/>
      <c r="B46" s="230"/>
      <c r="C46" s="230"/>
      <c r="D46" s="229"/>
      <c r="E46" s="220"/>
      <c r="F46" s="231"/>
      <c r="G46" s="286" t="str">
        <f>IF(C46="","",VLOOKUP(C46,Tables!$A$12:$B$55,2,FALSE))</f>
        <v/>
      </c>
      <c r="H46" s="286" t="str">
        <f>IF(D46="","",VLOOKUP(C46,Tables!$A$12:$B$55,2,FALSE))</f>
        <v/>
      </c>
    </row>
    <row r="47" spans="1:8">
      <c r="A47" s="229"/>
      <c r="B47" s="230"/>
      <c r="C47" s="230"/>
      <c r="D47" s="229"/>
      <c r="E47" s="220"/>
      <c r="F47" s="231"/>
      <c r="G47" s="286" t="str">
        <f>IF(C47="","",VLOOKUP(C47,Tables!$A$12:$B$55,2,FALSE))</f>
        <v/>
      </c>
      <c r="H47" s="286" t="str">
        <f>IF(D47="","",VLOOKUP(C47,Tables!$A$12:$B$55,2,FALSE))</f>
        <v/>
      </c>
    </row>
    <row r="48" spans="1:8">
      <c r="A48" s="229"/>
      <c r="B48" s="230"/>
      <c r="C48" s="230"/>
      <c r="D48" s="229"/>
      <c r="E48" s="220"/>
      <c r="F48" s="231"/>
      <c r="G48" s="286" t="str">
        <f>IF(C48="","",VLOOKUP(C48,Tables!$A$12:$B$55,2,FALSE))</f>
        <v/>
      </c>
      <c r="H48" s="286" t="str">
        <f>IF(D48="","",VLOOKUP(C48,Tables!$A$12:$B$55,2,FALSE))</f>
        <v/>
      </c>
    </row>
    <row r="49" spans="1:8">
      <c r="A49" s="229"/>
      <c r="B49" s="230"/>
      <c r="C49" s="230"/>
      <c r="D49" s="229"/>
      <c r="E49" s="220"/>
      <c r="F49" s="231"/>
      <c r="G49" s="286" t="str">
        <f>IF(C49="","",VLOOKUP(C49,Tables!$A$12:$B$55,2,FALSE))</f>
        <v/>
      </c>
      <c r="H49" s="286" t="str">
        <f>IF(D49="","",VLOOKUP(C49,Tables!$A$12:$B$55,2,FALSE))</f>
        <v/>
      </c>
    </row>
    <row r="50" spans="1:8">
      <c r="A50" s="229"/>
      <c r="B50" s="230"/>
      <c r="C50" s="230"/>
      <c r="D50" s="229"/>
      <c r="E50" s="220"/>
      <c r="F50" s="231"/>
      <c r="G50" s="286" t="str">
        <f>IF(C50="","",VLOOKUP(C50,Tables!$A$12:$B$55,2,FALSE))</f>
        <v/>
      </c>
      <c r="H50" s="286" t="str">
        <f>IF(D50="","",VLOOKUP(C50,Tables!$A$12:$B$55,2,FALSE))</f>
        <v/>
      </c>
    </row>
    <row r="51" spans="1:8">
      <c r="A51" s="229"/>
      <c r="B51" s="230"/>
      <c r="C51" s="230"/>
      <c r="D51" s="229"/>
      <c r="E51" s="220"/>
      <c r="F51" s="231"/>
      <c r="G51" s="286" t="str">
        <f>IF(C51="","",VLOOKUP(C51,Tables!$A$12:$B$55,2,FALSE))</f>
        <v/>
      </c>
      <c r="H51" s="286" t="str">
        <f>IF(D51="","",VLOOKUP(C51,Tables!$A$12:$B$55,2,FALSE))</f>
        <v/>
      </c>
    </row>
    <row r="52" spans="1:8">
      <c r="A52" s="229"/>
      <c r="B52" s="230"/>
      <c r="C52" s="230"/>
      <c r="D52" s="229"/>
      <c r="E52" s="220"/>
      <c r="F52" s="231"/>
      <c r="G52" s="286" t="str">
        <f>IF(C52="","",VLOOKUP(C52,Tables!$A$12:$B$55,2,FALSE))</f>
        <v/>
      </c>
      <c r="H52" s="286" t="str">
        <f>IF(D52="","",VLOOKUP(C52,Tables!$A$12:$B$55,2,FALSE))</f>
        <v/>
      </c>
    </row>
    <row r="53" spans="1:8">
      <c r="A53" s="229"/>
      <c r="B53" s="230"/>
      <c r="C53" s="230"/>
      <c r="D53" s="229"/>
      <c r="E53" s="220"/>
      <c r="F53" s="231"/>
      <c r="G53" s="286" t="str">
        <f>IF(C53="","",VLOOKUP(C53,Tables!$A$12:$B$55,2,FALSE))</f>
        <v/>
      </c>
      <c r="H53" s="286" t="str">
        <f>IF(D53="","",VLOOKUP(C53,Tables!$A$12:$B$55,2,FALSE))</f>
        <v/>
      </c>
    </row>
    <row r="54" spans="1:8">
      <c r="A54" s="229"/>
      <c r="B54" s="230"/>
      <c r="C54" s="230"/>
      <c r="D54" s="229"/>
      <c r="E54" s="220"/>
      <c r="F54" s="231"/>
      <c r="G54" s="286" t="str">
        <f>IF(C54="","",VLOOKUP(C54,Tables!$A$12:$B$55,2,FALSE))</f>
        <v/>
      </c>
      <c r="H54" s="286" t="str">
        <f>IF(D54="","",VLOOKUP(C54,Tables!$A$12:$B$55,2,FALSE))</f>
        <v/>
      </c>
    </row>
    <row r="55" spans="1:8">
      <c r="A55" s="229"/>
      <c r="B55" s="230"/>
      <c r="C55" s="230"/>
      <c r="D55" s="229"/>
      <c r="E55" s="220"/>
      <c r="F55" s="231"/>
      <c r="G55" s="286" t="str">
        <f>IF(C55="","",VLOOKUP(C55,Tables!$A$12:$B$55,2,FALSE))</f>
        <v/>
      </c>
      <c r="H55" s="286" t="str">
        <f>IF(D55="","",VLOOKUP(C55,Tables!$A$12:$B$55,2,FALSE))</f>
        <v/>
      </c>
    </row>
    <row r="56" spans="1:8">
      <c r="A56" s="229"/>
      <c r="B56" s="230"/>
      <c r="C56" s="230"/>
      <c r="D56" s="229"/>
      <c r="E56" s="220"/>
      <c r="F56" s="231"/>
      <c r="G56" s="286" t="str">
        <f>IF(C56="","",VLOOKUP(C56,Tables!$A$12:$B$55,2,FALSE))</f>
        <v/>
      </c>
      <c r="H56" s="286" t="str">
        <f>IF(D56="","",VLOOKUP(C56,Tables!$A$12:$B$55,2,FALSE))</f>
        <v/>
      </c>
    </row>
    <row r="57" spans="1:8">
      <c r="A57" s="229"/>
      <c r="B57" s="230"/>
      <c r="C57" s="230"/>
      <c r="D57" s="229"/>
      <c r="E57" s="220"/>
      <c r="F57" s="231"/>
      <c r="G57" s="286" t="str">
        <f>IF(C57="","",VLOOKUP(C57,Tables!$A$12:$B$55,2,FALSE))</f>
        <v/>
      </c>
      <c r="H57" s="286" t="str">
        <f>IF(D57="","",VLOOKUP(C57,Tables!$A$12:$B$55,2,FALSE))</f>
        <v/>
      </c>
    </row>
    <row r="58" spans="1:8">
      <c r="A58" s="229"/>
      <c r="B58" s="230"/>
      <c r="C58" s="230"/>
      <c r="D58" s="229"/>
      <c r="E58" s="220"/>
      <c r="F58" s="231"/>
      <c r="G58" s="286" t="str">
        <f>IF(C58="","",VLOOKUP(C58,Tables!$A$12:$B$55,2,FALSE))</f>
        <v/>
      </c>
      <c r="H58" s="286" t="str">
        <f>IF(D58="","",VLOOKUP(C58,Tables!$A$12:$B$55,2,FALSE))</f>
        <v/>
      </c>
    </row>
    <row r="59" spans="1:8">
      <c r="A59" s="229"/>
      <c r="B59" s="230"/>
      <c r="C59" s="230"/>
      <c r="D59" s="229"/>
      <c r="E59" s="220"/>
      <c r="F59" s="231"/>
      <c r="G59" s="286" t="str">
        <f>IF(C59="","",VLOOKUP(C59,Tables!$A$12:$B$55,2,FALSE))</f>
        <v/>
      </c>
      <c r="H59" s="286" t="str">
        <f>IF(D59="","",VLOOKUP(C59,Tables!$A$12:$B$55,2,FALSE))</f>
        <v/>
      </c>
    </row>
    <row r="60" spans="1:8">
      <c r="A60" s="229"/>
      <c r="B60" s="230"/>
      <c r="C60" s="230"/>
      <c r="D60" s="229"/>
      <c r="E60" s="220"/>
      <c r="F60" s="210"/>
      <c r="G60" s="286" t="str">
        <f>IF(C60="","",VLOOKUP(C60,Tables!$A$12:$B$55,2,FALSE))</f>
        <v/>
      </c>
      <c r="H60" s="286" t="str">
        <f>IF(D60="","",VLOOKUP(C60,Tables!$A$12:$B$55,2,FALSE))</f>
        <v/>
      </c>
    </row>
    <row r="61" spans="1:8">
      <c r="A61" s="229"/>
      <c r="B61" s="230"/>
      <c r="C61" s="230"/>
      <c r="D61" s="229"/>
      <c r="E61" s="220"/>
      <c r="F61" s="231"/>
      <c r="G61" s="286" t="str">
        <f>IF(C61="","",VLOOKUP(C61,Tables!$A$12:$B$55,2,FALSE))</f>
        <v/>
      </c>
      <c r="H61" s="286" t="str">
        <f>IF(D61="","",VLOOKUP(C61,Tables!$A$12:$B$55,2,FALSE))</f>
        <v/>
      </c>
    </row>
    <row r="62" spans="1:8">
      <c r="A62" s="229"/>
      <c r="B62" s="230"/>
      <c r="C62" s="230"/>
      <c r="D62" s="229"/>
      <c r="E62" s="220"/>
      <c r="F62" s="231"/>
      <c r="G62" s="286" t="str">
        <f>IF(C62="","",VLOOKUP(C62,Tables!$A$12:$B$55,2,FALSE))</f>
        <v/>
      </c>
      <c r="H62" s="286" t="str">
        <f>IF(D62="","",VLOOKUP(C62,Tables!$A$12:$B$55,2,FALSE))</f>
        <v/>
      </c>
    </row>
    <row r="63" spans="1:8">
      <c r="A63" s="229"/>
      <c r="B63" s="230"/>
      <c r="C63" s="230"/>
      <c r="D63" s="229"/>
      <c r="E63" s="220"/>
      <c r="F63" s="231"/>
      <c r="G63" s="286" t="str">
        <f>IF(C63="","",VLOOKUP(C63,Tables!$A$12:$B$55,2,FALSE))</f>
        <v/>
      </c>
      <c r="H63" s="286" t="str">
        <f>IF(D63="","",VLOOKUP(C63,Tables!$A$12:$B$55,2,FALSE))</f>
        <v/>
      </c>
    </row>
    <row r="64" spans="1:8">
      <c r="A64" s="229"/>
      <c r="B64" s="230"/>
      <c r="C64" s="230"/>
      <c r="D64" s="229"/>
      <c r="E64" s="220"/>
      <c r="F64" s="231"/>
      <c r="G64" s="286" t="str">
        <f>IF(C64="","",VLOOKUP(C64,Tables!$A$12:$B$55,2,FALSE))</f>
        <v/>
      </c>
      <c r="H64" s="286" t="str">
        <f>IF(D64="","",VLOOKUP(C64,Tables!$A$12:$B$55,2,FALSE))</f>
        <v/>
      </c>
    </row>
    <row r="65" spans="1:8">
      <c r="A65" s="229"/>
      <c r="B65" s="230"/>
      <c r="C65" s="230"/>
      <c r="D65" s="229"/>
      <c r="E65" s="220"/>
      <c r="F65" s="231"/>
      <c r="G65" s="286" t="str">
        <f>IF(C65="","",VLOOKUP(C65,Tables!$A$12:$B$55,2,FALSE))</f>
        <v/>
      </c>
      <c r="H65" s="286" t="str">
        <f>IF(D65="","",VLOOKUP(C65,Tables!$A$12:$B$55,2,FALSE))</f>
        <v/>
      </c>
    </row>
    <row r="66" spans="1:8">
      <c r="A66" s="229"/>
      <c r="B66" s="230"/>
      <c r="C66" s="230"/>
      <c r="D66" s="229"/>
      <c r="E66" s="220"/>
      <c r="F66" s="231"/>
      <c r="G66" s="286" t="str">
        <f>IF(C66="","",VLOOKUP(C66,Tables!$A$12:$B$55,2,FALSE))</f>
        <v/>
      </c>
      <c r="H66" s="286" t="str">
        <f>IF(D66="","",VLOOKUP(C66,Tables!$A$12:$B$55,2,FALSE))</f>
        <v/>
      </c>
    </row>
    <row r="67" spans="1:8">
      <c r="A67" s="229"/>
      <c r="B67" s="230"/>
      <c r="C67" s="230"/>
      <c r="D67" s="229"/>
      <c r="E67" s="220"/>
      <c r="F67" s="231"/>
      <c r="G67" s="286" t="str">
        <f>IF(C67="","",VLOOKUP(C67,Tables!$A$12:$B$55,2,FALSE))</f>
        <v/>
      </c>
      <c r="H67" s="286" t="str">
        <f>IF(D67="","",VLOOKUP(C67,Tables!$A$12:$B$55,2,FALSE))</f>
        <v/>
      </c>
    </row>
    <row r="68" spans="1:8">
      <c r="A68" s="229"/>
      <c r="B68" s="230"/>
      <c r="C68" s="230"/>
      <c r="D68" s="229"/>
      <c r="E68" s="220"/>
      <c r="F68" s="231"/>
      <c r="G68" s="286" t="str">
        <f>IF(C68="","",VLOOKUP(C68,Tables!$A$12:$B$55,2,FALSE))</f>
        <v/>
      </c>
      <c r="H68" s="286" t="str">
        <f>IF(D68="","",VLOOKUP(C68,Tables!$A$12:$B$55,2,FALSE))</f>
        <v/>
      </c>
    </row>
    <row r="69" spans="1:8">
      <c r="A69" s="229"/>
      <c r="B69" s="230"/>
      <c r="C69" s="230"/>
      <c r="D69" s="229"/>
      <c r="E69" s="220"/>
      <c r="F69" s="231"/>
      <c r="G69" s="286" t="str">
        <f>IF(C69="","",VLOOKUP(C69,Tables!$A$12:$B$55,2,FALSE))</f>
        <v/>
      </c>
      <c r="H69" s="286" t="str">
        <f>IF(D69="","",VLOOKUP(C69,Tables!$A$12:$B$55,2,FALSE))</f>
        <v/>
      </c>
    </row>
    <row r="70" spans="1:8">
      <c r="A70" s="229"/>
      <c r="B70" s="230"/>
      <c r="C70" s="230"/>
      <c r="D70" s="229"/>
      <c r="E70" s="220"/>
      <c r="F70" s="231"/>
      <c r="G70" s="286" t="str">
        <f>IF(C70="","",VLOOKUP(C70,Tables!$A$12:$B$55,2,FALSE))</f>
        <v/>
      </c>
      <c r="H70" s="286" t="str">
        <f>IF(D70="","",VLOOKUP(C70,Tables!$A$12:$B$55,2,FALSE))</f>
        <v/>
      </c>
    </row>
    <row r="71" spans="1:8">
      <c r="A71" s="229"/>
      <c r="B71" s="230"/>
      <c r="C71" s="230"/>
      <c r="D71" s="229"/>
      <c r="E71" s="220"/>
      <c r="F71" s="231"/>
      <c r="G71" s="286" t="str">
        <f>IF(C71="","",VLOOKUP(C71,Tables!$A$12:$B$55,2,FALSE))</f>
        <v/>
      </c>
      <c r="H71" s="286" t="str">
        <f>IF(D71="","",VLOOKUP(C71,Tables!$A$12:$B$55,2,FALSE))</f>
        <v/>
      </c>
    </row>
    <row r="72" spans="1:8">
      <c r="A72" s="229"/>
      <c r="B72" s="230"/>
      <c r="C72" s="230"/>
      <c r="D72" s="229"/>
      <c r="E72" s="220"/>
      <c r="F72" s="231"/>
      <c r="G72" s="286" t="str">
        <f>IF(C72="","",VLOOKUP(C72,Tables!$A$12:$B$55,2,FALSE))</f>
        <v/>
      </c>
      <c r="H72" s="286" t="str">
        <f>IF(D72="","",VLOOKUP(C72,Tables!$A$12:$B$55,2,FALSE))</f>
        <v/>
      </c>
    </row>
    <row r="73" spans="1:8">
      <c r="A73" s="229"/>
      <c r="B73" s="230"/>
      <c r="C73" s="230"/>
      <c r="D73" s="229"/>
      <c r="E73" s="220"/>
      <c r="F73" s="231"/>
      <c r="G73" s="286" t="str">
        <f>IF(C73="","",VLOOKUP(C73,Tables!$A$12:$B$55,2,FALSE))</f>
        <v/>
      </c>
      <c r="H73" s="286" t="str">
        <f>IF(D73="","",VLOOKUP(C73,Tables!$A$12:$B$55,2,FALSE))</f>
        <v/>
      </c>
    </row>
    <row r="74" spans="1:8">
      <c r="A74" s="229"/>
      <c r="B74" s="230"/>
      <c r="C74" s="230"/>
      <c r="D74" s="229"/>
      <c r="E74" s="220"/>
      <c r="F74" s="231"/>
      <c r="G74" s="286" t="str">
        <f>IF(C74="","",VLOOKUP(C74,Tables!$A$12:$B$55,2,FALSE))</f>
        <v/>
      </c>
      <c r="H74" s="286" t="str">
        <f>IF(D74="","",VLOOKUP(C74,Tables!$A$12:$B$55,2,FALSE))</f>
        <v/>
      </c>
    </row>
    <row r="75" spans="1:8">
      <c r="A75" s="229"/>
      <c r="B75" s="230"/>
      <c r="C75" s="230"/>
      <c r="D75" s="229"/>
      <c r="E75" s="220"/>
      <c r="F75" s="231"/>
      <c r="G75" s="286" t="str">
        <f>IF(C75="","",VLOOKUP(C75,Tables!$A$12:$B$55,2,FALSE))</f>
        <v/>
      </c>
      <c r="H75" s="286" t="str">
        <f>IF(D75="","",VLOOKUP(C75,Tables!$A$12:$B$55,2,FALSE))</f>
        <v/>
      </c>
    </row>
    <row r="76" spans="1:8">
      <c r="A76" s="229"/>
      <c r="B76" s="230"/>
      <c r="C76" s="230"/>
      <c r="D76" s="229"/>
      <c r="E76" s="220"/>
      <c r="F76" s="231"/>
      <c r="G76" s="286" t="str">
        <f>IF(C76="","",VLOOKUP(C76,Tables!$A$12:$B$55,2,FALSE))</f>
        <v/>
      </c>
      <c r="H76" s="286" t="str">
        <f>IF(D76="","",VLOOKUP(C76,Tables!$A$12:$B$55,2,FALSE))</f>
        <v/>
      </c>
    </row>
    <row r="77" spans="1:8">
      <c r="A77" s="229"/>
      <c r="B77" s="230"/>
      <c r="C77" s="230"/>
      <c r="D77" s="229"/>
      <c r="E77" s="220"/>
      <c r="F77" s="231"/>
      <c r="G77" s="286" t="str">
        <f>IF(C77="","",VLOOKUP(C77,Tables!$A$12:$B$55,2,FALSE))</f>
        <v/>
      </c>
      <c r="H77" s="286" t="str">
        <f>IF(D77="","",VLOOKUP(C77,Tables!$A$12:$B$55,2,FALSE))</f>
        <v/>
      </c>
    </row>
    <row r="78" spans="1:8">
      <c r="A78" s="229"/>
      <c r="B78" s="230"/>
      <c r="C78" s="230"/>
      <c r="D78" s="229"/>
      <c r="E78" s="220"/>
      <c r="F78" s="231"/>
      <c r="G78" s="286" t="str">
        <f>IF(C78="","",VLOOKUP(C78,Tables!$A$12:$B$55,2,FALSE))</f>
        <v/>
      </c>
      <c r="H78" s="286" t="str">
        <f>IF(D78="","",VLOOKUP(C78,Tables!$A$12:$B$55,2,FALSE))</f>
        <v/>
      </c>
    </row>
    <row r="79" spans="1:8">
      <c r="A79" s="229"/>
      <c r="B79" s="230"/>
      <c r="C79" s="230"/>
      <c r="D79" s="229"/>
      <c r="E79" s="220"/>
      <c r="F79" s="231"/>
      <c r="G79" s="286" t="str">
        <f>IF(C79="","",VLOOKUP(C79,Tables!$A$12:$B$55,2,FALSE))</f>
        <v/>
      </c>
      <c r="H79" s="286" t="str">
        <f>IF(D79="","",VLOOKUP(C79,Tables!$A$12:$B$55,2,FALSE))</f>
        <v/>
      </c>
    </row>
    <row r="80" spans="1:8">
      <c r="A80" s="229"/>
      <c r="B80" s="230"/>
      <c r="C80" s="230"/>
      <c r="D80" s="229"/>
      <c r="E80" s="220"/>
      <c r="F80" s="231"/>
      <c r="G80" s="286" t="str">
        <f>IF(C80="","",VLOOKUP(C80,Tables!$A$12:$B$55,2,FALSE))</f>
        <v/>
      </c>
      <c r="H80" s="286" t="str">
        <f>IF(D80="","",VLOOKUP(C80,Tables!$A$12:$B$55,2,FALSE))</f>
        <v/>
      </c>
    </row>
    <row r="81" spans="1:8">
      <c r="A81" s="229"/>
      <c r="B81" s="230"/>
      <c r="C81" s="230"/>
      <c r="D81" s="229"/>
      <c r="E81" s="220"/>
      <c r="F81" s="231"/>
      <c r="G81" s="286" t="str">
        <f>IF(C81="","",VLOOKUP(C81,Tables!$A$12:$B$55,2,FALSE))</f>
        <v/>
      </c>
      <c r="H81" s="286" t="str">
        <f>IF(D81="","",VLOOKUP(C81,Tables!$A$12:$B$55,2,FALSE))</f>
        <v/>
      </c>
    </row>
    <row r="82" spans="1:8">
      <c r="A82" s="229"/>
      <c r="B82" s="230"/>
      <c r="C82" s="230"/>
      <c r="D82" s="229"/>
      <c r="E82" s="220"/>
      <c r="F82" s="231"/>
      <c r="G82" s="286" t="str">
        <f>IF(C82="","",VLOOKUP(C82,Tables!$A$12:$B$55,2,FALSE))</f>
        <v/>
      </c>
      <c r="H82" s="286" t="str">
        <f>IF(D82="","",VLOOKUP(C82,Tables!$A$12:$B$55,2,FALSE))</f>
        <v/>
      </c>
    </row>
    <row r="83" spans="1:8">
      <c r="A83" s="229"/>
      <c r="B83" s="230"/>
      <c r="C83" s="230"/>
      <c r="D83" s="229"/>
      <c r="E83" s="220"/>
      <c r="F83" s="231"/>
      <c r="G83" s="286" t="str">
        <f>IF(C83="","",VLOOKUP(C83,Tables!$A$12:$B$55,2,FALSE))</f>
        <v/>
      </c>
      <c r="H83" s="286" t="str">
        <f>IF(D83="","",VLOOKUP(C83,Tables!$A$12:$B$55,2,FALSE))</f>
        <v/>
      </c>
    </row>
    <row r="84" spans="1:8">
      <c r="A84" s="229"/>
      <c r="B84" s="230"/>
      <c r="C84" s="230"/>
      <c r="D84" s="229"/>
      <c r="E84" s="220"/>
      <c r="F84" s="231"/>
      <c r="G84" s="286" t="str">
        <f>IF(C84="","",VLOOKUP(C84,Tables!$A$12:$B$55,2,FALSE))</f>
        <v/>
      </c>
      <c r="H84" s="286" t="str">
        <f>IF(D84="","",VLOOKUP(C84,Tables!$A$12:$B$55,2,FALSE))</f>
        <v/>
      </c>
    </row>
    <row r="85" spans="1:8">
      <c r="A85" s="229"/>
      <c r="B85" s="230"/>
      <c r="C85" s="230"/>
      <c r="D85" s="229"/>
      <c r="E85" s="220"/>
      <c r="F85" s="231"/>
      <c r="G85" s="286" t="str">
        <f>IF(C85="","",VLOOKUP(C85,Tables!$A$12:$B$55,2,FALSE))</f>
        <v/>
      </c>
      <c r="H85" s="286" t="str">
        <f>IF(D85="","",VLOOKUP(C85,Tables!$A$12:$B$55,2,FALSE))</f>
        <v/>
      </c>
    </row>
    <row r="86" spans="1:8">
      <c r="A86" s="229"/>
      <c r="B86" s="230"/>
      <c r="C86" s="230"/>
      <c r="D86" s="229"/>
      <c r="E86" s="220"/>
      <c r="F86" s="231"/>
      <c r="G86" s="286" t="str">
        <f>IF(C86="","",VLOOKUP(C86,Tables!$A$12:$B$55,2,FALSE))</f>
        <v/>
      </c>
      <c r="H86" s="286" t="str">
        <f>IF(D86="","",VLOOKUP(C86,Tables!$A$12:$B$55,2,FALSE))</f>
        <v/>
      </c>
    </row>
    <row r="87" spans="1:8">
      <c r="A87" s="229"/>
      <c r="B87" s="230"/>
      <c r="C87" s="230"/>
      <c r="D87" s="229"/>
      <c r="E87" s="220"/>
      <c r="F87" s="231"/>
      <c r="G87" s="286" t="str">
        <f>IF(C87="","",VLOOKUP(C87,Tables!$A$12:$B$55,2,FALSE))</f>
        <v/>
      </c>
      <c r="H87" s="286" t="str">
        <f>IF(D87="","",VLOOKUP(C87,Tables!$A$12:$B$55,2,FALSE))</f>
        <v/>
      </c>
    </row>
    <row r="88" spans="1:8">
      <c r="A88" s="229"/>
      <c r="B88" s="230"/>
      <c r="C88" s="230"/>
      <c r="D88" s="229"/>
      <c r="E88" s="220"/>
      <c r="F88" s="231"/>
      <c r="G88" s="286" t="str">
        <f>IF(C88="","",VLOOKUP(C88,Tables!$A$12:$B$55,2,FALSE))</f>
        <v/>
      </c>
      <c r="H88" s="286" t="str">
        <f>IF(D88="","",VLOOKUP(C88,Tables!$A$12:$B$55,2,FALSE))</f>
        <v/>
      </c>
    </row>
    <row r="89" spans="1:8">
      <c r="A89" s="229"/>
      <c r="B89" s="230"/>
      <c r="C89" s="230"/>
      <c r="D89" s="229"/>
      <c r="E89" s="220"/>
      <c r="F89" s="231"/>
      <c r="G89" s="286" t="str">
        <f>IF(C89="","",VLOOKUP(C89,Tables!$A$12:$B$55,2,FALSE))</f>
        <v/>
      </c>
      <c r="H89" s="286" t="str">
        <f>IF(D89="","",VLOOKUP(C89,Tables!$A$12:$B$55,2,FALSE))</f>
        <v/>
      </c>
    </row>
    <row r="90" spans="1:8">
      <c r="A90" s="229"/>
      <c r="B90" s="230"/>
      <c r="C90" s="230"/>
      <c r="D90" s="229"/>
      <c r="E90" s="220"/>
      <c r="F90" s="231"/>
      <c r="G90" s="286" t="str">
        <f>IF(C90="","",VLOOKUP(C90,Tables!$A$12:$B$55,2,FALSE))</f>
        <v/>
      </c>
      <c r="H90" s="286" t="str">
        <f>IF(D90="","",VLOOKUP(C90,Tables!$A$12:$B$55,2,FALSE))</f>
        <v/>
      </c>
    </row>
    <row r="91" spans="1:8">
      <c r="A91" s="229"/>
      <c r="B91" s="230"/>
      <c r="C91" s="230"/>
      <c r="D91" s="229"/>
      <c r="E91" s="220"/>
      <c r="F91" s="231"/>
      <c r="G91" s="286" t="str">
        <f>IF(C91="","",VLOOKUP(C91,Tables!$A$12:$B$55,2,FALSE))</f>
        <v/>
      </c>
      <c r="H91" s="286" t="str">
        <f>IF(D91="","",VLOOKUP(C91,Tables!$A$12:$B$55,2,FALSE))</f>
        <v/>
      </c>
    </row>
    <row r="92" spans="1:8">
      <c r="A92" s="229"/>
      <c r="B92" s="230"/>
      <c r="C92" s="230"/>
      <c r="D92" s="229"/>
      <c r="E92" s="220"/>
      <c r="F92" s="231"/>
      <c r="G92" s="286" t="str">
        <f>IF(C92="","",VLOOKUP(C92,Tables!$A$12:$B$55,2,FALSE))</f>
        <v/>
      </c>
      <c r="H92" s="286" t="str">
        <f>IF(D92="","",VLOOKUP(C92,Tables!$A$12:$B$55,2,FALSE))</f>
        <v/>
      </c>
    </row>
    <row r="93" spans="1:8">
      <c r="A93" s="229"/>
      <c r="B93" s="230"/>
      <c r="C93" s="230"/>
      <c r="D93" s="229"/>
      <c r="E93" s="220"/>
      <c r="F93" s="231"/>
      <c r="G93" s="286" t="str">
        <f>IF(C93="","",VLOOKUP(C93,Tables!$A$12:$B$55,2,FALSE))</f>
        <v/>
      </c>
      <c r="H93" s="286" t="str">
        <f>IF(D93="","",VLOOKUP(C93,Tables!$A$12:$B$55,2,FALSE))</f>
        <v/>
      </c>
    </row>
    <row r="94" spans="1:8">
      <c r="A94" s="229"/>
      <c r="B94" s="230"/>
      <c r="C94" s="230"/>
      <c r="D94" s="229"/>
      <c r="E94" s="220"/>
      <c r="F94" s="231"/>
      <c r="G94" s="286" t="str">
        <f>IF(C94="","",VLOOKUP(C94,Tables!$A$12:$B$55,2,FALSE))</f>
        <v/>
      </c>
      <c r="H94" s="286" t="str">
        <f>IF(D94="","",VLOOKUP(C94,Tables!$A$12:$B$55,2,FALSE))</f>
        <v/>
      </c>
    </row>
    <row r="95" spans="1:8">
      <c r="A95" s="229"/>
      <c r="B95" s="230"/>
      <c r="C95" s="230"/>
      <c r="D95" s="229"/>
      <c r="E95" s="220"/>
      <c r="F95" s="231"/>
      <c r="G95" s="286" t="str">
        <f>IF(C95="","",VLOOKUP(C95,Tables!$A$12:$B$55,2,FALSE))</f>
        <v/>
      </c>
      <c r="H95" s="286" t="str">
        <f>IF(D95="","",VLOOKUP(C95,Tables!$A$12:$B$55,2,FALSE))</f>
        <v/>
      </c>
    </row>
    <row r="96" spans="1:8">
      <c r="A96" s="229"/>
      <c r="B96" s="230"/>
      <c r="C96" s="230"/>
      <c r="D96" s="229"/>
      <c r="E96" s="220"/>
      <c r="F96" s="231"/>
      <c r="G96" s="286" t="str">
        <f>IF(C96="","",VLOOKUP(C96,Tables!$A$12:$B$55,2,FALSE))</f>
        <v/>
      </c>
      <c r="H96" s="286" t="str">
        <f>IF(D96="","",VLOOKUP(C96,Tables!$A$12:$B$55,2,FALSE))</f>
        <v/>
      </c>
    </row>
    <row r="97" spans="1:8">
      <c r="A97" s="229"/>
      <c r="B97" s="230"/>
      <c r="C97" s="230"/>
      <c r="D97" s="229"/>
      <c r="E97" s="220"/>
      <c r="F97" s="231"/>
      <c r="G97" s="286" t="str">
        <f>IF(C97="","",VLOOKUP(C97,Tables!$A$12:$B$55,2,FALSE))</f>
        <v/>
      </c>
      <c r="H97" s="286" t="str">
        <f>IF(D97="","",VLOOKUP(C97,Tables!$A$12:$B$55,2,FALSE))</f>
        <v/>
      </c>
    </row>
    <row r="98" spans="1:8">
      <c r="A98" s="229"/>
      <c r="B98" s="230"/>
      <c r="C98" s="230"/>
      <c r="D98" s="229"/>
      <c r="E98" s="220"/>
      <c r="F98" s="231"/>
      <c r="G98" s="286" t="str">
        <f>IF(C98="","",VLOOKUP(C98,Tables!$A$12:$B$55,2,FALSE))</f>
        <v/>
      </c>
      <c r="H98" s="286" t="str">
        <f>IF(D98="","",VLOOKUP(C98,Tables!$A$12:$B$55,2,FALSE))</f>
        <v/>
      </c>
    </row>
    <row r="99" spans="1:8">
      <c r="A99" s="229"/>
      <c r="B99" s="230"/>
      <c r="C99" s="230"/>
      <c r="D99" s="229"/>
      <c r="E99" s="220"/>
      <c r="F99" s="231"/>
      <c r="G99" s="286" t="str">
        <f>IF(C99="","",VLOOKUP(C99,Tables!$A$12:$B$55,2,FALSE))</f>
        <v/>
      </c>
      <c r="H99" s="286" t="str">
        <f>IF(D99="","",VLOOKUP(C99,Tables!$A$12:$B$55,2,FALSE))</f>
        <v/>
      </c>
    </row>
    <row r="100" spans="1:8">
      <c r="A100" s="229"/>
      <c r="B100" s="230"/>
      <c r="C100" s="230"/>
      <c r="D100" s="229"/>
      <c r="E100" s="220"/>
      <c r="F100" s="231"/>
      <c r="G100" s="286" t="str">
        <f>IF(C100="","",VLOOKUP(C100,Tables!$A$12:$B$55,2,FALSE))</f>
        <v/>
      </c>
      <c r="H100" s="286" t="str">
        <f>IF(D100="","",VLOOKUP(C100,Tables!$A$12:$B$55,2,FALSE))</f>
        <v/>
      </c>
    </row>
    <row r="101" spans="1:8">
      <c r="A101" s="229"/>
      <c r="B101" s="230"/>
      <c r="C101" s="230"/>
      <c r="D101" s="229"/>
      <c r="E101" s="220"/>
      <c r="F101" s="231"/>
      <c r="G101" s="286" t="str">
        <f>IF(C101="","",VLOOKUP(C101,Tables!$A$12:$B$55,2,FALSE))</f>
        <v/>
      </c>
      <c r="H101" s="286" t="str">
        <f>IF(D101="","",VLOOKUP(C101,Tables!$A$12:$B$55,2,FALSE))</f>
        <v/>
      </c>
    </row>
    <row r="102" spans="1:8">
      <c r="A102" s="229"/>
      <c r="B102" s="230"/>
      <c r="C102" s="230"/>
      <c r="D102" s="229"/>
      <c r="E102" s="220"/>
      <c r="F102" s="231"/>
      <c r="G102" s="286" t="str">
        <f>IF(C102="","",VLOOKUP(C102,Tables!$A$12:$B$55,2,FALSE))</f>
        <v/>
      </c>
      <c r="H102" s="286" t="str">
        <f>IF(D102="","",VLOOKUP(C102,Tables!$A$12:$B$55,2,FALSE))</f>
        <v/>
      </c>
    </row>
    <row r="103" spans="1:8">
      <c r="A103" s="229"/>
      <c r="B103" s="230"/>
      <c r="C103" s="230"/>
      <c r="D103" s="229"/>
      <c r="E103" s="220"/>
      <c r="F103" s="231"/>
      <c r="G103" s="286" t="str">
        <f>IF(C103="","",VLOOKUP(C103,Tables!$A$12:$B$55,2,FALSE))</f>
        <v/>
      </c>
      <c r="H103" s="286" t="str">
        <f>IF(D103="","",VLOOKUP(C103,Tables!$A$12:$B$55,2,FALSE))</f>
        <v/>
      </c>
    </row>
    <row r="104" spans="1:8">
      <c r="A104" s="229"/>
      <c r="B104" s="230"/>
      <c r="C104" s="230"/>
      <c r="D104" s="229"/>
      <c r="E104" s="220"/>
      <c r="F104" s="231"/>
      <c r="G104" s="286" t="str">
        <f>IF(C104="","",VLOOKUP(C104,Tables!$A$12:$B$55,2,FALSE))</f>
        <v/>
      </c>
      <c r="H104" s="286" t="str">
        <f>IF(D104="","",VLOOKUP(C104,Tables!$A$12:$B$55,2,FALSE))</f>
        <v/>
      </c>
    </row>
    <row r="105" spans="1:8">
      <c r="A105" s="229"/>
      <c r="B105" s="230"/>
      <c r="C105" s="230"/>
      <c r="D105" s="229"/>
      <c r="E105" s="220"/>
      <c r="F105" s="231"/>
      <c r="G105" s="286" t="str">
        <f>IF(C105="","",VLOOKUP(C105,Tables!$A$12:$B$55,2,FALSE))</f>
        <v/>
      </c>
      <c r="H105" s="286" t="str">
        <f>IF(D105="","",VLOOKUP(C105,Tables!$A$12:$B$55,2,FALSE))</f>
        <v/>
      </c>
    </row>
    <row r="106" spans="1:8">
      <c r="A106" s="229"/>
      <c r="B106" s="230"/>
      <c r="C106" s="230"/>
      <c r="D106" s="229"/>
      <c r="E106" s="220"/>
      <c r="F106" s="231"/>
      <c r="G106" s="286" t="str">
        <f>IF(C106="","",VLOOKUP(C106,Tables!$A$12:$B$55,2,FALSE))</f>
        <v/>
      </c>
      <c r="H106" s="286" t="str">
        <f>IF(D106="","",VLOOKUP(C106,Tables!$A$12:$B$55,2,FALSE))</f>
        <v/>
      </c>
    </row>
    <row r="107" spans="1:8">
      <c r="A107" s="229"/>
      <c r="B107" s="230"/>
      <c r="C107" s="230"/>
      <c r="D107" s="229"/>
      <c r="E107" s="220"/>
      <c r="F107" s="231"/>
      <c r="G107" s="286" t="str">
        <f>IF(C107="","",VLOOKUP(C107,Tables!$A$12:$B$55,2,FALSE))</f>
        <v/>
      </c>
      <c r="H107" s="286" t="str">
        <f>IF(D107="","",VLOOKUP(C107,Tables!$A$12:$B$55,2,FALSE))</f>
        <v/>
      </c>
    </row>
    <row r="108" spans="1:8">
      <c r="A108" s="229"/>
      <c r="B108" s="230"/>
      <c r="C108" s="230"/>
      <c r="D108" s="229"/>
      <c r="E108" s="220"/>
      <c r="F108" s="231"/>
      <c r="G108" s="286" t="str">
        <f>IF(C108="","",VLOOKUP(C108,Tables!$A$12:$B$55,2,FALSE))</f>
        <v/>
      </c>
      <c r="H108" s="286" t="str">
        <f>IF(D108="","",VLOOKUP(C108,Tables!$A$12:$B$55,2,FALSE))</f>
        <v/>
      </c>
    </row>
    <row r="109" spans="1:8">
      <c r="A109" s="229"/>
      <c r="B109" s="230"/>
      <c r="C109" s="230"/>
      <c r="D109" s="229"/>
      <c r="E109" s="220"/>
      <c r="F109" s="231"/>
      <c r="G109" s="286" t="str">
        <f>IF(C109="","",VLOOKUP(C109,Tables!$A$12:$B$55,2,FALSE))</f>
        <v/>
      </c>
      <c r="H109" s="286" t="str">
        <f>IF(D109="","",VLOOKUP(C109,Tables!$A$12:$B$55,2,FALSE))</f>
        <v/>
      </c>
    </row>
    <row r="110" spans="1:8">
      <c r="A110" s="229"/>
      <c r="B110" s="230"/>
      <c r="C110" s="230"/>
      <c r="D110" s="229"/>
      <c r="E110" s="220"/>
      <c r="F110" s="231"/>
      <c r="G110" s="286" t="str">
        <f>IF(C110="","",VLOOKUP(C110,Tables!$A$12:$B$55,2,FALSE))</f>
        <v/>
      </c>
      <c r="H110" s="286" t="str">
        <f>IF(D110="","",VLOOKUP(C110,Tables!$A$12:$B$55,2,FALSE))</f>
        <v/>
      </c>
    </row>
    <row r="111" spans="1:8">
      <c r="A111" s="229"/>
      <c r="B111" s="230"/>
      <c r="C111" s="230"/>
      <c r="D111" s="229"/>
      <c r="E111" s="220"/>
      <c r="F111" s="231"/>
      <c r="G111" s="286" t="str">
        <f>IF(C111="","",VLOOKUP(C111,Tables!$A$12:$B$55,2,FALSE))</f>
        <v/>
      </c>
      <c r="H111" s="286" t="str">
        <f>IF(D111="","",VLOOKUP(C111,Tables!$A$12:$B$55,2,FALSE))</f>
        <v/>
      </c>
    </row>
    <row r="112" spans="1:8">
      <c r="A112" s="229"/>
      <c r="B112" s="230"/>
      <c r="C112" s="230"/>
      <c r="D112" s="229"/>
      <c r="E112" s="220"/>
      <c r="F112" s="231"/>
      <c r="G112" s="286" t="str">
        <f>IF(C112="","",VLOOKUP(C112,Tables!$A$12:$B$55,2,FALSE))</f>
        <v/>
      </c>
      <c r="H112" s="286" t="str">
        <f>IF(D112="","",VLOOKUP(C112,Tables!$A$12:$B$55,2,FALSE))</f>
        <v/>
      </c>
    </row>
    <row r="113" spans="1:8">
      <c r="A113" s="229"/>
      <c r="B113" s="230"/>
      <c r="C113" s="230"/>
      <c r="D113" s="229"/>
      <c r="E113" s="220"/>
      <c r="F113" s="231"/>
      <c r="G113" s="286" t="str">
        <f>IF(C113="","",VLOOKUP(C113,Tables!$A$12:$B$55,2,FALSE))</f>
        <v/>
      </c>
      <c r="H113" s="286" t="str">
        <f>IF(D113="","",VLOOKUP(C113,Tables!$A$12:$B$55,2,FALSE))</f>
        <v/>
      </c>
    </row>
    <row r="114" spans="1:8">
      <c r="A114" s="229"/>
      <c r="B114" s="230"/>
      <c r="C114" s="230"/>
      <c r="D114" s="229"/>
      <c r="E114" s="220"/>
      <c r="F114" s="231"/>
      <c r="G114" s="286" t="str">
        <f>IF(C114="","",VLOOKUP(C114,Tables!$A$12:$B$55,2,FALSE))</f>
        <v/>
      </c>
      <c r="H114" s="286" t="str">
        <f>IF(D114="","",VLOOKUP(C114,Tables!$A$12:$B$55,2,FALSE))</f>
        <v/>
      </c>
    </row>
    <row r="115" spans="1:8">
      <c r="A115" s="229"/>
      <c r="B115" s="230"/>
      <c r="C115" s="230"/>
      <c r="D115" s="229"/>
      <c r="E115" s="220"/>
      <c r="F115" s="231"/>
      <c r="G115" s="286" t="str">
        <f>IF(C115="","",VLOOKUP(C115,Tables!$A$12:$B$55,2,FALSE))</f>
        <v/>
      </c>
      <c r="H115" s="286" t="str">
        <f>IF(D115="","",VLOOKUP(C115,Tables!$A$12:$B$55,2,FALSE))</f>
        <v/>
      </c>
    </row>
    <row r="116" spans="1:8">
      <c r="A116" s="229"/>
      <c r="B116" s="230"/>
      <c r="C116" s="230"/>
      <c r="D116" s="229"/>
      <c r="E116" s="220"/>
      <c r="F116" s="231"/>
      <c r="G116" s="286" t="str">
        <f>IF(C116="","",VLOOKUP(C116,Tables!$A$12:$B$55,2,FALSE))</f>
        <v/>
      </c>
      <c r="H116" s="286" t="str">
        <f>IF(D116="","",VLOOKUP(C116,Tables!$A$12:$B$55,2,FALSE))</f>
        <v/>
      </c>
    </row>
    <row r="117" spans="1:8">
      <c r="A117" s="229"/>
      <c r="B117" s="230"/>
      <c r="C117" s="230"/>
      <c r="D117" s="229"/>
      <c r="E117" s="220"/>
      <c r="F117" s="231"/>
      <c r="G117" s="286" t="str">
        <f>IF(C117="","",VLOOKUP(C117,Tables!$A$12:$B$55,2,FALSE))</f>
        <v/>
      </c>
      <c r="H117" s="286" t="str">
        <f>IF(D117="","",VLOOKUP(C117,Tables!$A$12:$B$55,2,FALSE))</f>
        <v/>
      </c>
    </row>
    <row r="118" spans="1:8">
      <c r="A118" s="229"/>
      <c r="B118" s="230"/>
      <c r="C118" s="230"/>
      <c r="D118" s="229"/>
      <c r="E118" s="220"/>
      <c r="F118" s="231"/>
      <c r="G118" s="286" t="str">
        <f>IF(C118="","",VLOOKUP(C118,Tables!$A$12:$B$55,2,FALSE))</f>
        <v/>
      </c>
      <c r="H118" s="286" t="str">
        <f>IF(D118="","",VLOOKUP(C118,Tables!$A$12:$B$55,2,FALSE))</f>
        <v/>
      </c>
    </row>
    <row r="119" spans="1:8">
      <c r="A119" s="229"/>
      <c r="B119" s="230"/>
      <c r="C119" s="230"/>
      <c r="D119" s="229"/>
      <c r="E119" s="220"/>
      <c r="F119" s="231"/>
      <c r="G119" s="286" t="str">
        <f>IF(C119="","",VLOOKUP(C119,Tables!$A$12:$B$55,2,FALSE))</f>
        <v/>
      </c>
      <c r="H119" s="286" t="str">
        <f>IF(D119="","",VLOOKUP(C119,Tables!$A$12:$B$55,2,FALSE))</f>
        <v/>
      </c>
    </row>
    <row r="120" spans="1:8">
      <c r="A120" s="229"/>
      <c r="B120" s="230"/>
      <c r="C120" s="230"/>
      <c r="D120" s="229"/>
      <c r="E120" s="220"/>
      <c r="F120" s="231"/>
      <c r="G120" s="286" t="str">
        <f>IF(C120="","",VLOOKUP(C120,Tables!$A$12:$B$55,2,FALSE))</f>
        <v/>
      </c>
      <c r="H120" s="286" t="str">
        <f>IF(D120="","",VLOOKUP(C120,Tables!$A$12:$B$55,2,FALSE))</f>
        <v/>
      </c>
    </row>
    <row r="121" spans="1:8">
      <c r="A121" s="229"/>
      <c r="B121" s="230"/>
      <c r="C121" s="230"/>
      <c r="D121" s="229"/>
      <c r="E121" s="220"/>
      <c r="F121" s="231"/>
      <c r="G121" s="286" t="str">
        <f>IF(C121="","",VLOOKUP(C121,Tables!$A$12:$B$55,2,FALSE))</f>
        <v/>
      </c>
      <c r="H121" s="286" t="str">
        <f>IF(D121="","",VLOOKUP(C121,Tables!$A$12:$B$55,2,FALSE))</f>
        <v/>
      </c>
    </row>
    <row r="122" spans="1:8">
      <c r="A122" s="229"/>
      <c r="B122" s="230"/>
      <c r="C122" s="230"/>
      <c r="D122" s="229"/>
      <c r="E122" s="220"/>
      <c r="F122" s="231"/>
      <c r="G122" s="286" t="str">
        <f>IF(C122="","",VLOOKUP(C122,Tables!$A$12:$B$55,2,FALSE))</f>
        <v/>
      </c>
      <c r="H122" s="286" t="str">
        <f>IF(D122="","",VLOOKUP(C122,Tables!$A$12:$B$55,2,FALSE))</f>
        <v/>
      </c>
    </row>
    <row r="123" spans="1:8">
      <c r="A123" s="229"/>
      <c r="B123" s="230"/>
      <c r="C123" s="230"/>
      <c r="D123" s="229"/>
      <c r="E123" s="220"/>
      <c r="F123" s="231"/>
      <c r="G123" s="286" t="str">
        <f>IF(C123="","",VLOOKUP(C123,Tables!$A$12:$B$55,2,FALSE))</f>
        <v/>
      </c>
      <c r="H123" s="286" t="str">
        <f>IF(D123="","",VLOOKUP(C123,Tables!$A$12:$B$55,2,FALSE))</f>
        <v/>
      </c>
    </row>
    <row r="124" spans="1:8">
      <c r="A124" s="229"/>
      <c r="B124" s="230"/>
      <c r="C124" s="230"/>
      <c r="D124" s="229"/>
      <c r="E124" s="220"/>
      <c r="F124" s="231"/>
      <c r="G124" s="286" t="str">
        <f>IF(C124="","",VLOOKUP(C124,Tables!$A$12:$B$55,2,FALSE))</f>
        <v/>
      </c>
      <c r="H124" s="286" t="str">
        <f>IF(D124="","",VLOOKUP(C124,Tables!$A$12:$B$55,2,FALSE))</f>
        <v/>
      </c>
    </row>
    <row r="125" spans="1:8">
      <c r="A125" s="229"/>
      <c r="B125" s="230"/>
      <c r="C125" s="230"/>
      <c r="D125" s="229"/>
      <c r="E125" s="220"/>
      <c r="F125" s="231"/>
      <c r="G125" s="286" t="str">
        <f>IF(C125="","",VLOOKUP(C125,Tables!$A$12:$B$55,2,FALSE))</f>
        <v/>
      </c>
      <c r="H125" s="286" t="str">
        <f>IF(D125="","",VLOOKUP(C125,Tables!$A$12:$B$55,2,FALSE))</f>
        <v/>
      </c>
    </row>
    <row r="126" spans="1:8">
      <c r="A126" s="229"/>
      <c r="B126" s="230"/>
      <c r="C126" s="230"/>
      <c r="D126" s="229"/>
      <c r="E126" s="220"/>
      <c r="F126" s="231"/>
      <c r="G126" s="286" t="str">
        <f>IF(C126="","",VLOOKUP(C126,Tables!$A$12:$B$55,2,FALSE))</f>
        <v/>
      </c>
      <c r="H126" s="286" t="str">
        <f>IF(D126="","",VLOOKUP(C126,Tables!$A$12:$B$55,2,FALSE))</f>
        <v/>
      </c>
    </row>
    <row r="127" spans="1:8">
      <c r="A127" s="229"/>
      <c r="B127" s="230"/>
      <c r="C127" s="230"/>
      <c r="D127" s="229"/>
      <c r="E127" s="220"/>
      <c r="F127" s="231"/>
      <c r="G127" s="286" t="str">
        <f>IF(C127="","",VLOOKUP(C127,Tables!$A$12:$B$55,2,FALSE))</f>
        <v/>
      </c>
      <c r="H127" s="286" t="str">
        <f>IF(D127="","",VLOOKUP(C127,Tables!$A$12:$B$55,2,FALSE))</f>
        <v/>
      </c>
    </row>
    <row r="128" spans="1:8">
      <c r="A128" s="229"/>
      <c r="B128" s="230"/>
      <c r="C128" s="230"/>
      <c r="D128" s="229"/>
      <c r="E128" s="220"/>
      <c r="F128" s="231"/>
      <c r="G128" s="286" t="str">
        <f>IF(C128="","",VLOOKUP(C128,Tables!$A$12:$B$55,2,FALSE))</f>
        <v/>
      </c>
      <c r="H128" s="286" t="str">
        <f>IF(D128="","",VLOOKUP(C128,Tables!$A$12:$B$55,2,FALSE))</f>
        <v/>
      </c>
    </row>
    <row r="129" spans="1:8">
      <c r="A129" s="229"/>
      <c r="B129" s="230"/>
      <c r="C129" s="230"/>
      <c r="D129" s="229"/>
      <c r="E129" s="220"/>
      <c r="F129" s="231"/>
      <c r="G129" s="286" t="str">
        <f>IF(C129="","",VLOOKUP(C129,Tables!$A$12:$B$55,2,FALSE))</f>
        <v/>
      </c>
      <c r="H129" s="286" t="str">
        <f>IF(D129="","",VLOOKUP(C129,Tables!$A$12:$B$55,2,FALSE))</f>
        <v/>
      </c>
    </row>
    <row r="130" spans="1:8">
      <c r="A130" s="229"/>
      <c r="B130" s="230"/>
      <c r="C130" s="230"/>
      <c r="D130" s="229"/>
      <c r="E130" s="220"/>
      <c r="F130" s="231"/>
      <c r="G130" s="286" t="str">
        <f>IF(C130="","",VLOOKUP(C130,Tables!$A$12:$B$55,2,FALSE))</f>
        <v/>
      </c>
      <c r="H130" s="286" t="str">
        <f>IF(D130="","",VLOOKUP(C130,Tables!$A$12:$B$55,2,FALSE))</f>
        <v/>
      </c>
    </row>
    <row r="131" spans="1:8">
      <c r="A131" s="229"/>
      <c r="B131" s="230"/>
      <c r="C131" s="230"/>
      <c r="D131" s="229"/>
      <c r="E131" s="220"/>
      <c r="F131" s="231"/>
      <c r="G131" s="286" t="str">
        <f>IF(C131="","",VLOOKUP(C131,Tables!$A$12:$B$55,2,FALSE))</f>
        <v/>
      </c>
      <c r="H131" s="286" t="str">
        <f>IF(D131="","",VLOOKUP(C131,Tables!$A$12:$B$55,2,FALSE))</f>
        <v/>
      </c>
    </row>
    <row r="132" spans="1:8">
      <c r="A132" s="229"/>
      <c r="B132" s="230"/>
      <c r="C132" s="230"/>
      <c r="D132" s="229"/>
      <c r="E132" s="220"/>
      <c r="F132" s="231"/>
      <c r="G132" s="286" t="str">
        <f>IF(C132="","",VLOOKUP(C132,Tables!$A$12:$B$55,2,FALSE))</f>
        <v/>
      </c>
      <c r="H132" s="286" t="str">
        <f>IF(D132="","",VLOOKUP(C132,Tables!$A$12:$B$55,2,FALSE))</f>
        <v/>
      </c>
    </row>
    <row r="133" spans="1:8">
      <c r="A133" s="229"/>
      <c r="B133" s="230"/>
      <c r="C133" s="230"/>
      <c r="D133" s="229"/>
      <c r="E133" s="220"/>
      <c r="F133" s="231"/>
      <c r="G133" s="286" t="str">
        <f>IF(C133="","",VLOOKUP(C133,Tables!$A$12:$B$55,2,FALSE))</f>
        <v/>
      </c>
      <c r="H133" s="286" t="str">
        <f>IF(D133="","",VLOOKUP(C133,Tables!$A$12:$B$55,2,FALSE))</f>
        <v/>
      </c>
    </row>
    <row r="134" spans="1:8">
      <c r="A134" s="229"/>
      <c r="B134" s="230"/>
      <c r="C134" s="230"/>
      <c r="D134" s="229"/>
      <c r="E134" s="220"/>
      <c r="F134" s="231"/>
      <c r="G134" s="286" t="str">
        <f>IF(C134="","",VLOOKUP(C134,Tables!$A$12:$B$55,2,FALSE))</f>
        <v/>
      </c>
      <c r="H134" s="286" t="str">
        <f>IF(D134="","",VLOOKUP(C134,Tables!$A$12:$B$55,2,FALSE))</f>
        <v/>
      </c>
    </row>
    <row r="135" spans="1:8">
      <c r="A135" s="229"/>
      <c r="B135" s="230"/>
      <c r="C135" s="230"/>
      <c r="D135" s="229"/>
      <c r="E135" s="220"/>
      <c r="F135" s="231"/>
      <c r="G135" s="286" t="str">
        <f>IF(C135="","",VLOOKUP(C135,Tables!$A$12:$B$55,2,FALSE))</f>
        <v/>
      </c>
      <c r="H135" s="286" t="str">
        <f>IF(D135="","",VLOOKUP(C135,Tables!$A$12:$B$55,2,FALSE))</f>
        <v/>
      </c>
    </row>
    <row r="136" spans="1:8">
      <c r="A136" s="229"/>
      <c r="B136" s="230"/>
      <c r="C136" s="230"/>
      <c r="D136" s="229"/>
      <c r="E136" s="220"/>
      <c r="F136" s="231"/>
      <c r="G136" s="286" t="str">
        <f>IF(C136="","",VLOOKUP(C136,Tables!$A$12:$B$55,2,FALSE))</f>
        <v/>
      </c>
      <c r="H136" s="286" t="str">
        <f>IF(D136="","",VLOOKUP(C136,Tables!$A$12:$B$55,2,FALSE))</f>
        <v/>
      </c>
    </row>
    <row r="137" spans="1:8">
      <c r="A137" s="229"/>
      <c r="B137" s="230"/>
      <c r="C137" s="230"/>
      <c r="D137" s="229"/>
      <c r="E137" s="220"/>
      <c r="F137" s="231"/>
      <c r="G137" s="286" t="str">
        <f>IF(C137="","",VLOOKUP(C137,Tables!$A$12:$B$55,2,FALSE))</f>
        <v/>
      </c>
      <c r="H137" s="286" t="str">
        <f>IF(D137="","",VLOOKUP(C137,Tables!$A$12:$B$55,2,FALSE))</f>
        <v/>
      </c>
    </row>
    <row r="138" spans="1:8">
      <c r="A138" s="229"/>
      <c r="B138" s="230"/>
      <c r="C138" s="230"/>
      <c r="D138" s="229"/>
      <c r="E138" s="220"/>
      <c r="F138" s="231"/>
      <c r="G138" s="286" t="str">
        <f>IF(C138="","",VLOOKUP(C138,Tables!$A$12:$B$55,2,FALSE))</f>
        <v/>
      </c>
      <c r="H138" s="286" t="str">
        <f>IF(D138="","",VLOOKUP(C138,Tables!$A$12:$B$55,2,FALSE))</f>
        <v/>
      </c>
    </row>
    <row r="139" spans="1:8">
      <c r="A139" s="229"/>
      <c r="B139" s="230"/>
      <c r="C139" s="230"/>
      <c r="D139" s="229"/>
      <c r="E139" s="220"/>
      <c r="F139" s="231"/>
      <c r="G139" s="286" t="str">
        <f>IF(C139="","",VLOOKUP(C139,Tables!$A$12:$B$55,2,FALSE))</f>
        <v/>
      </c>
      <c r="H139" s="286" t="str">
        <f>IF(D139="","",VLOOKUP(C139,Tables!$A$12:$B$55,2,FALSE))</f>
        <v/>
      </c>
    </row>
    <row r="140" spans="1:8">
      <c r="A140" s="229"/>
      <c r="B140" s="230"/>
      <c r="C140" s="230"/>
      <c r="D140" s="229"/>
      <c r="E140" s="220"/>
      <c r="F140" s="231"/>
      <c r="G140" s="286" t="str">
        <f>IF(C140="","",VLOOKUP(C140,Tables!$A$12:$B$55,2,FALSE))</f>
        <v/>
      </c>
      <c r="H140" s="286" t="str">
        <f>IF(D140="","",VLOOKUP(C140,Tables!$A$12:$B$55,2,FALSE))</f>
        <v/>
      </c>
    </row>
    <row r="141" spans="1:8">
      <c r="A141" s="229"/>
      <c r="B141" s="230"/>
      <c r="C141" s="230"/>
      <c r="D141" s="229"/>
      <c r="E141" s="220"/>
      <c r="F141" s="231"/>
      <c r="G141" s="286" t="str">
        <f>IF(C141="","",VLOOKUP(C141,Tables!$A$12:$B$55,2,FALSE))</f>
        <v/>
      </c>
      <c r="H141" s="286" t="str">
        <f>IF(D141="","",VLOOKUP(C141,Tables!$A$12:$B$55,2,FALSE))</f>
        <v/>
      </c>
    </row>
    <row r="142" spans="1:8">
      <c r="A142" s="229"/>
      <c r="B142" s="230"/>
      <c r="C142" s="230"/>
      <c r="D142" s="229"/>
      <c r="E142" s="220"/>
      <c r="F142" s="231"/>
      <c r="G142" s="286" t="str">
        <f>IF(C142="","",VLOOKUP(C142,Tables!$A$12:$B$55,2,FALSE))</f>
        <v/>
      </c>
      <c r="H142" s="286" t="str">
        <f>IF(D142="","",VLOOKUP(C142,Tables!$A$12:$B$55,2,FALSE))</f>
        <v/>
      </c>
    </row>
    <row r="143" spans="1:8">
      <c r="A143" s="229"/>
      <c r="B143" s="230"/>
      <c r="C143" s="230"/>
      <c r="D143" s="229"/>
      <c r="E143" s="220"/>
      <c r="F143" s="231"/>
      <c r="G143" s="286" t="str">
        <f>IF(C143="","",VLOOKUP(C143,Tables!$A$12:$B$55,2,FALSE))</f>
        <v/>
      </c>
      <c r="H143" s="286" t="str">
        <f>IF(D143="","",VLOOKUP(C143,Tables!$A$12:$B$55,2,FALSE))</f>
        <v/>
      </c>
    </row>
    <row r="144" spans="1:8">
      <c r="A144" s="229"/>
      <c r="B144" s="230"/>
      <c r="C144" s="230"/>
      <c r="D144" s="229"/>
      <c r="E144" s="220"/>
      <c r="F144" s="231"/>
      <c r="G144" s="286" t="str">
        <f>IF(C144="","",VLOOKUP(C144,Tables!$A$12:$B$55,2,FALSE))</f>
        <v/>
      </c>
      <c r="H144" s="286" t="str">
        <f>IF(D144="","",VLOOKUP(C144,Tables!$A$12:$B$55,2,FALSE))</f>
        <v/>
      </c>
    </row>
    <row r="145" spans="1:8">
      <c r="A145" s="229"/>
      <c r="B145" s="230"/>
      <c r="C145" s="230"/>
      <c r="D145" s="229"/>
      <c r="E145" s="220"/>
      <c r="F145" s="231"/>
      <c r="G145" s="286" t="str">
        <f>IF(C145="","",VLOOKUP(C145,Tables!$A$12:$B$55,2,FALSE))</f>
        <v/>
      </c>
      <c r="H145" s="286" t="str">
        <f>IF(D145="","",VLOOKUP(C145,Tables!$A$12:$B$55,2,FALSE))</f>
        <v/>
      </c>
    </row>
    <row r="146" spans="1:8">
      <c r="A146" s="229"/>
      <c r="B146" s="230"/>
      <c r="C146" s="230"/>
      <c r="D146" s="229"/>
      <c r="E146" s="220"/>
      <c r="F146" s="231"/>
      <c r="G146" s="286" t="str">
        <f>IF(C146="","",VLOOKUP(C146,Tables!$A$12:$B$55,2,FALSE))</f>
        <v/>
      </c>
      <c r="H146" s="286" t="str">
        <f>IF(D146="","",VLOOKUP(C146,Tables!$A$12:$B$55,2,FALSE))</f>
        <v/>
      </c>
    </row>
    <row r="147" spans="1:8">
      <c r="A147" s="229"/>
      <c r="B147" s="230"/>
      <c r="C147" s="230"/>
      <c r="D147" s="229"/>
      <c r="E147" s="220"/>
      <c r="F147" s="231"/>
      <c r="G147" s="286" t="str">
        <f>IF(C147="","",VLOOKUP(C147,Tables!$A$12:$B$55,2,FALSE))</f>
        <v/>
      </c>
      <c r="H147" s="286" t="str">
        <f>IF(D147="","",VLOOKUP(C147,Tables!$A$12:$B$55,2,FALSE))</f>
        <v/>
      </c>
    </row>
    <row r="148" spans="1:8">
      <c r="A148" s="229"/>
      <c r="B148" s="230"/>
      <c r="C148" s="230"/>
      <c r="D148" s="229"/>
      <c r="E148" s="220"/>
      <c r="F148" s="231"/>
      <c r="G148" s="286" t="str">
        <f>IF(C148="","",VLOOKUP(C148,Tables!$A$12:$B$55,2,FALSE))</f>
        <v/>
      </c>
      <c r="H148" s="286" t="str">
        <f>IF(D148="","",VLOOKUP(C148,Tables!$A$12:$B$55,2,FALSE))</f>
        <v/>
      </c>
    </row>
    <row r="149" spans="1:8">
      <c r="A149" s="229"/>
      <c r="B149" s="230"/>
      <c r="C149" s="230"/>
      <c r="D149" s="229"/>
      <c r="E149" s="220"/>
      <c r="F149" s="231"/>
      <c r="G149" s="286" t="str">
        <f>IF(C149="","",VLOOKUP(C149,Tables!$A$12:$B$55,2,FALSE))</f>
        <v/>
      </c>
      <c r="H149" s="286" t="str">
        <f>IF(D149="","",VLOOKUP(C149,Tables!$A$12:$B$55,2,FALSE))</f>
        <v/>
      </c>
    </row>
    <row r="150" spans="1:8">
      <c r="A150" s="229"/>
      <c r="B150" s="230"/>
      <c r="C150" s="230"/>
      <c r="D150" s="229"/>
      <c r="E150" s="220"/>
      <c r="F150" s="231"/>
      <c r="G150" s="286" t="str">
        <f>IF(C150="","",VLOOKUP(C150,Tables!$A$12:$B$55,2,FALSE))</f>
        <v/>
      </c>
      <c r="H150" s="286" t="str">
        <f>IF(D150="","",VLOOKUP(C150,Tables!$A$12:$B$55,2,FALSE))</f>
        <v/>
      </c>
    </row>
    <row r="151" spans="1:8">
      <c r="A151" s="229"/>
      <c r="B151" s="230"/>
      <c r="C151" s="230"/>
      <c r="D151" s="229"/>
      <c r="E151" s="220"/>
      <c r="F151" s="231"/>
      <c r="G151" s="286" t="str">
        <f>IF(C151="","",VLOOKUP(C151,Tables!$A$12:$B$55,2,FALSE))</f>
        <v/>
      </c>
      <c r="H151" s="286" t="str">
        <f>IF(D151="","",VLOOKUP(C151,Tables!$A$12:$B$55,2,FALSE))</f>
        <v/>
      </c>
    </row>
    <row r="152" spans="1:8">
      <c r="A152" s="229"/>
      <c r="B152" s="230"/>
      <c r="C152" s="230"/>
      <c r="D152" s="229"/>
      <c r="E152" s="220"/>
      <c r="F152" s="231"/>
      <c r="G152" s="286" t="str">
        <f>IF(C152="","",VLOOKUP(C152,Tables!$A$12:$B$55,2,FALSE))</f>
        <v/>
      </c>
      <c r="H152" s="286" t="str">
        <f>IF(D152="","",VLOOKUP(C152,Tables!$A$12:$B$55,2,FALSE))</f>
        <v/>
      </c>
    </row>
    <row r="153" spans="1:8">
      <c r="A153" s="229"/>
      <c r="B153" s="230"/>
      <c r="C153" s="230"/>
      <c r="D153" s="229"/>
      <c r="E153" s="220"/>
      <c r="F153" s="231"/>
      <c r="G153" s="286" t="str">
        <f>IF(C153="","",VLOOKUP(C153,Tables!$A$12:$B$55,2,FALSE))</f>
        <v/>
      </c>
      <c r="H153" s="286" t="str">
        <f>IF(D153="","",VLOOKUP(C153,Tables!$A$12:$B$55,2,FALSE))</f>
        <v/>
      </c>
    </row>
    <row r="154" spans="1:8">
      <c r="A154" s="229"/>
      <c r="B154" s="230"/>
      <c r="C154" s="230"/>
      <c r="D154" s="229"/>
      <c r="E154" s="220"/>
      <c r="F154" s="231"/>
      <c r="G154" s="286" t="str">
        <f>IF(C154="","",VLOOKUP(C154,Tables!$A$12:$B$55,2,FALSE))</f>
        <v/>
      </c>
      <c r="H154" s="286" t="str">
        <f>IF(D154="","",VLOOKUP(C154,Tables!$A$12:$B$55,2,FALSE))</f>
        <v/>
      </c>
    </row>
    <row r="155" spans="1:8">
      <c r="A155" s="229"/>
      <c r="B155" s="230"/>
      <c r="C155" s="230"/>
      <c r="D155" s="229"/>
      <c r="E155" s="220"/>
      <c r="F155" s="231"/>
      <c r="G155" s="286" t="str">
        <f>IF(C155="","",VLOOKUP(C155,Tables!$A$12:$B$55,2,FALSE))</f>
        <v/>
      </c>
      <c r="H155" s="286" t="str">
        <f>IF(D155="","",VLOOKUP(C155,Tables!$A$12:$B$55,2,FALSE))</f>
        <v/>
      </c>
    </row>
    <row r="156" spans="1:8">
      <c r="A156" s="229"/>
      <c r="B156" s="230"/>
      <c r="C156" s="230"/>
      <c r="D156" s="229"/>
      <c r="E156" s="220"/>
      <c r="F156" s="231"/>
      <c r="G156" s="286" t="str">
        <f>IF(C156="","",VLOOKUP(C156,Tables!$A$12:$B$55,2,FALSE))</f>
        <v/>
      </c>
      <c r="H156" s="286" t="str">
        <f>IF(D156="","",VLOOKUP(C156,Tables!$A$12:$B$55,2,FALSE))</f>
        <v/>
      </c>
    </row>
    <row r="157" spans="1:8">
      <c r="A157" s="229"/>
      <c r="B157" s="230"/>
      <c r="C157" s="230"/>
      <c r="D157" s="229"/>
      <c r="E157" s="220"/>
      <c r="F157" s="231"/>
      <c r="G157" s="286" t="str">
        <f>IF(C157="","",VLOOKUP(C157,Tables!$A$12:$B$55,2,FALSE))</f>
        <v/>
      </c>
      <c r="H157" s="286" t="str">
        <f>IF(D157="","",VLOOKUP(C157,Tables!$A$12:$B$55,2,FALSE))</f>
        <v/>
      </c>
    </row>
    <row r="158" spans="1:8">
      <c r="A158" s="229"/>
      <c r="B158" s="230"/>
      <c r="C158" s="230"/>
      <c r="D158" s="229"/>
      <c r="E158" s="220"/>
      <c r="F158" s="231"/>
      <c r="G158" s="286" t="str">
        <f>IF(C158="","",VLOOKUP(C158,Tables!$A$12:$B$55,2,FALSE))</f>
        <v/>
      </c>
      <c r="H158" s="286" t="str">
        <f>IF(D158="","",VLOOKUP(C158,Tables!$A$12:$B$55,2,FALSE))</f>
        <v/>
      </c>
    </row>
    <row r="159" spans="1:8">
      <c r="A159" s="229"/>
      <c r="B159" s="230"/>
      <c r="C159" s="230"/>
      <c r="D159" s="229"/>
      <c r="E159" s="220"/>
      <c r="F159" s="231"/>
      <c r="G159" s="286" t="str">
        <f>IF(C159="","",VLOOKUP(C159,Tables!$A$12:$B$55,2,FALSE))</f>
        <v/>
      </c>
      <c r="H159" s="286" t="str">
        <f>IF(D159="","",VLOOKUP(C159,Tables!$A$12:$B$55,2,FALSE))</f>
        <v/>
      </c>
    </row>
    <row r="160" spans="1:8">
      <c r="A160" s="229"/>
      <c r="B160" s="230"/>
      <c r="C160" s="230"/>
      <c r="D160" s="229"/>
      <c r="E160" s="220"/>
      <c r="F160" s="231"/>
      <c r="G160" s="286" t="str">
        <f>IF(C160="","",VLOOKUP(C160,Tables!$A$12:$B$55,2,FALSE))</f>
        <v/>
      </c>
      <c r="H160" s="286" t="str">
        <f>IF(D160="","",VLOOKUP(C160,Tables!$A$12:$B$55,2,FALSE))</f>
        <v/>
      </c>
    </row>
    <row r="161" spans="1:8">
      <c r="A161" s="229"/>
      <c r="B161" s="230"/>
      <c r="C161" s="230"/>
      <c r="D161" s="229"/>
      <c r="E161" s="220"/>
      <c r="F161" s="231"/>
      <c r="G161" s="286" t="str">
        <f>IF(C161="","",VLOOKUP(C161,Tables!$A$12:$B$55,2,FALSE))</f>
        <v/>
      </c>
      <c r="H161" s="286" t="str">
        <f>IF(D161="","",VLOOKUP(C161,Tables!$A$12:$B$55,2,FALSE))</f>
        <v/>
      </c>
    </row>
    <row r="162" spans="1:8">
      <c r="A162" s="229"/>
      <c r="B162" s="230"/>
      <c r="C162" s="230"/>
      <c r="D162" s="229"/>
      <c r="E162" s="220"/>
      <c r="F162" s="231"/>
      <c r="G162" s="286" t="str">
        <f>IF(C162="","",VLOOKUP(C162,Tables!$A$12:$B$55,2,FALSE))</f>
        <v/>
      </c>
      <c r="H162" s="286" t="str">
        <f>IF(D162="","",VLOOKUP(C162,Tables!$A$12:$B$55,2,FALSE))</f>
        <v/>
      </c>
    </row>
    <row r="163" spans="1:8">
      <c r="A163" s="229"/>
      <c r="B163" s="230"/>
      <c r="C163" s="230"/>
      <c r="D163" s="229"/>
      <c r="E163" s="220"/>
      <c r="F163" s="231"/>
      <c r="G163" s="286" t="str">
        <f>IF(C163="","",VLOOKUP(C163,Tables!$A$12:$B$55,2,FALSE))</f>
        <v/>
      </c>
      <c r="H163" s="286" t="str">
        <f>IF(D163="","",VLOOKUP(C163,Tables!$A$12:$B$55,2,FALSE))</f>
        <v/>
      </c>
    </row>
    <row r="164" spans="1:8">
      <c r="A164" s="229"/>
      <c r="B164" s="230"/>
      <c r="C164" s="230"/>
      <c r="D164" s="229"/>
      <c r="E164" s="220"/>
      <c r="F164" s="231"/>
      <c r="G164" s="286" t="str">
        <f>IF(C164="","",VLOOKUP(C164,Tables!$A$12:$B$55,2,FALSE))</f>
        <v/>
      </c>
      <c r="H164" s="286" t="str">
        <f>IF(D164="","",VLOOKUP(C164,Tables!$A$12:$B$55,2,FALSE))</f>
        <v/>
      </c>
    </row>
    <row r="165" spans="1:8">
      <c r="A165" s="229"/>
      <c r="B165" s="230"/>
      <c r="C165" s="230"/>
      <c r="D165" s="229"/>
      <c r="E165" s="220"/>
      <c r="F165" s="231"/>
      <c r="G165" s="286" t="str">
        <f>IF(C165="","",VLOOKUP(C165,Tables!$A$12:$B$55,2,FALSE))</f>
        <v/>
      </c>
      <c r="H165" s="286" t="str">
        <f>IF(D165="","",VLOOKUP(C165,Tables!$A$12:$B$55,2,FALSE))</f>
        <v/>
      </c>
    </row>
    <row r="166" spans="1:8">
      <c r="A166" s="229"/>
      <c r="B166" s="230"/>
      <c r="C166" s="230"/>
      <c r="D166" s="229"/>
      <c r="E166" s="220"/>
      <c r="F166" s="231"/>
      <c r="G166" s="286" t="str">
        <f>IF(C166="","",VLOOKUP(C166,Tables!$A$12:$B$55,2,FALSE))</f>
        <v/>
      </c>
      <c r="H166" s="286" t="str">
        <f>IF(D166="","",VLOOKUP(C166,Tables!$A$12:$B$55,2,FALSE))</f>
        <v/>
      </c>
    </row>
    <row r="167" spans="1:8">
      <c r="A167" s="229"/>
      <c r="B167" s="230"/>
      <c r="C167" s="230"/>
      <c r="D167" s="229"/>
      <c r="E167" s="220"/>
      <c r="F167" s="231"/>
      <c r="G167" s="286" t="str">
        <f>IF(C167="","",VLOOKUP(C167,Tables!$A$12:$B$55,2,FALSE))</f>
        <v/>
      </c>
      <c r="H167" s="286" t="str">
        <f>IF(D167="","",VLOOKUP(C167,Tables!$A$12:$B$55,2,FALSE))</f>
        <v/>
      </c>
    </row>
    <row r="168" spans="1:8">
      <c r="A168" s="229"/>
      <c r="B168" s="230"/>
      <c r="C168" s="230"/>
      <c r="D168" s="229"/>
      <c r="E168" s="220"/>
      <c r="F168" s="231"/>
      <c r="G168" s="286" t="str">
        <f>IF(C168="","",VLOOKUP(C168,Tables!$A$12:$B$55,2,FALSE))</f>
        <v/>
      </c>
      <c r="H168" s="286" t="str">
        <f>IF(D168="","",VLOOKUP(C168,Tables!$A$12:$B$55,2,FALSE))</f>
        <v/>
      </c>
    </row>
    <row r="169" spans="1:8">
      <c r="A169" s="229"/>
      <c r="B169" s="230"/>
      <c r="C169" s="230"/>
      <c r="D169" s="229"/>
      <c r="E169" s="220"/>
      <c r="F169" s="231"/>
      <c r="G169" s="286" t="str">
        <f>IF(C169="","",VLOOKUP(C169,Tables!$A$12:$B$55,2,FALSE))</f>
        <v/>
      </c>
      <c r="H169" s="286" t="str">
        <f>IF(D169="","",VLOOKUP(C169,Tables!$A$12:$B$55,2,FALSE))</f>
        <v/>
      </c>
    </row>
    <row r="170" spans="1:8">
      <c r="A170" s="229"/>
      <c r="B170" s="230"/>
      <c r="C170" s="230"/>
      <c r="D170" s="229"/>
      <c r="E170" s="220"/>
      <c r="F170" s="231"/>
      <c r="G170" s="286" t="str">
        <f>IF(C170="","",VLOOKUP(C170,Tables!$A$12:$B$55,2,FALSE))</f>
        <v/>
      </c>
      <c r="H170" s="286" t="str">
        <f>IF(D170="","",VLOOKUP(C170,Tables!$A$12:$B$55,2,FALSE))</f>
        <v/>
      </c>
    </row>
    <row r="171" spans="1:8">
      <c r="A171" s="229"/>
      <c r="B171" s="230"/>
      <c r="C171" s="230"/>
      <c r="D171" s="229"/>
      <c r="E171" s="220"/>
      <c r="F171" s="231"/>
      <c r="G171" s="286" t="str">
        <f>IF(C171="","",VLOOKUP(C171,Tables!$A$12:$B$55,2,FALSE))</f>
        <v/>
      </c>
      <c r="H171" s="286" t="str">
        <f>IF(D171="","",VLOOKUP(C171,Tables!$A$12:$B$55,2,FALSE))</f>
        <v/>
      </c>
    </row>
    <row r="172" spans="1:8">
      <c r="A172" s="229"/>
      <c r="B172" s="230"/>
      <c r="C172" s="230"/>
      <c r="D172" s="229"/>
      <c r="E172" s="220"/>
      <c r="F172" s="231"/>
      <c r="G172" s="286" t="str">
        <f>IF(C172="","",VLOOKUP(C172,Tables!$A$12:$B$55,2,FALSE))</f>
        <v/>
      </c>
      <c r="H172" s="286" t="str">
        <f>IF(D172="","",VLOOKUP(C172,Tables!$A$12:$B$55,2,FALSE))</f>
        <v/>
      </c>
    </row>
    <row r="173" spans="1:8">
      <c r="A173" s="229"/>
      <c r="B173" s="230"/>
      <c r="C173" s="230"/>
      <c r="D173" s="229"/>
      <c r="E173" s="220"/>
      <c r="F173" s="231"/>
      <c r="G173" s="286" t="str">
        <f>IF(C173="","",VLOOKUP(C173,Tables!$A$12:$B$55,2,FALSE))</f>
        <v/>
      </c>
      <c r="H173" s="286" t="str">
        <f>IF(D173="","",VLOOKUP(C173,Tables!$A$12:$B$55,2,FALSE))</f>
        <v/>
      </c>
    </row>
    <row r="174" spans="1:8">
      <c r="A174" s="229"/>
      <c r="B174" s="230"/>
      <c r="C174" s="230"/>
      <c r="D174" s="229"/>
      <c r="E174" s="220"/>
      <c r="F174" s="231"/>
      <c r="G174" s="286" t="str">
        <f>IF(C174="","",VLOOKUP(C174,Tables!$A$12:$B$55,2,FALSE))</f>
        <v/>
      </c>
      <c r="H174" s="286" t="str">
        <f>IF(D174="","",VLOOKUP(C174,Tables!$A$12:$B$55,2,FALSE))</f>
        <v/>
      </c>
    </row>
    <row r="175" spans="1:8">
      <c r="A175" s="229"/>
      <c r="B175" s="230"/>
      <c r="C175" s="230"/>
      <c r="D175" s="229"/>
      <c r="E175" s="220"/>
      <c r="F175" s="231"/>
      <c r="G175" s="286" t="str">
        <f>IF(C175="","",VLOOKUP(C175,Tables!$A$12:$B$55,2,FALSE))</f>
        <v/>
      </c>
      <c r="H175" s="286" t="str">
        <f>IF(D175="","",VLOOKUP(C175,Tables!$A$12:$B$55,2,FALSE))</f>
        <v/>
      </c>
    </row>
    <row r="176" spans="1:8">
      <c r="A176" s="229"/>
      <c r="B176" s="230"/>
      <c r="C176" s="230"/>
      <c r="D176" s="229"/>
      <c r="E176" s="220"/>
      <c r="F176" s="231"/>
      <c r="G176" s="286" t="str">
        <f>IF(C176="","",VLOOKUP(C176,Tables!$A$12:$B$55,2,FALSE))</f>
        <v/>
      </c>
      <c r="H176" s="286" t="str">
        <f>IF(D176="","",VLOOKUP(C176,Tables!$A$12:$B$55,2,FALSE))</f>
        <v/>
      </c>
    </row>
    <row r="177" spans="1:8">
      <c r="A177" s="229"/>
      <c r="B177" s="230"/>
      <c r="C177" s="230"/>
      <c r="D177" s="229"/>
      <c r="E177" s="220"/>
      <c r="F177" s="231"/>
      <c r="G177" s="286" t="str">
        <f>IF(C177="","",VLOOKUP(C177,Tables!$A$12:$B$55,2,FALSE))</f>
        <v/>
      </c>
      <c r="H177" s="286" t="str">
        <f>IF(D177="","",VLOOKUP(C177,Tables!$A$12:$B$55,2,FALSE))</f>
        <v/>
      </c>
    </row>
    <row r="178" spans="1:8">
      <c r="A178" s="229"/>
      <c r="B178" s="230"/>
      <c r="C178" s="230"/>
      <c r="D178" s="229"/>
      <c r="E178" s="220"/>
      <c r="F178" s="231"/>
      <c r="G178" s="286" t="str">
        <f>IF(C178="","",VLOOKUP(C178,Tables!$A$12:$B$55,2,FALSE))</f>
        <v/>
      </c>
      <c r="H178" s="286" t="str">
        <f>IF(D178="","",VLOOKUP(C178,Tables!$A$12:$B$55,2,FALSE))</f>
        <v/>
      </c>
    </row>
    <row r="179" spans="1:8">
      <c r="A179" s="229"/>
      <c r="B179" s="230"/>
      <c r="C179" s="230"/>
      <c r="D179" s="229"/>
      <c r="E179" s="220"/>
      <c r="F179" s="231"/>
      <c r="G179" s="286" t="str">
        <f>IF(C179="","",VLOOKUP(C179,Tables!$A$12:$B$55,2,FALSE))</f>
        <v/>
      </c>
      <c r="H179" s="286" t="str">
        <f>IF(D179="","",VLOOKUP(C179,Tables!$A$12:$B$55,2,FALSE))</f>
        <v/>
      </c>
    </row>
    <row r="180" spans="1:8">
      <c r="A180" s="229"/>
      <c r="B180" s="230"/>
      <c r="C180" s="230"/>
      <c r="D180" s="229"/>
      <c r="E180" s="220"/>
      <c r="F180" s="231"/>
      <c r="G180" s="286" t="str">
        <f>IF(C180="","",VLOOKUP(C180,Tables!$A$12:$B$55,2,FALSE))</f>
        <v/>
      </c>
      <c r="H180" s="286" t="str">
        <f>IF(D180="","",VLOOKUP(C180,Tables!$A$12:$B$55,2,FALSE))</f>
        <v/>
      </c>
    </row>
    <row r="181" spans="1:8">
      <c r="A181" s="229"/>
      <c r="B181" s="230"/>
      <c r="C181" s="230"/>
      <c r="D181" s="229"/>
      <c r="E181" s="220"/>
      <c r="F181" s="231"/>
      <c r="G181" s="286" t="str">
        <f>IF(C181="","",VLOOKUP(C181,Tables!$A$12:$B$55,2,FALSE))</f>
        <v/>
      </c>
      <c r="H181" s="286" t="str">
        <f>IF(D181="","",VLOOKUP(C181,Tables!$A$12:$B$55,2,FALSE))</f>
        <v/>
      </c>
    </row>
    <row r="182" spans="1:8">
      <c r="A182" s="229"/>
      <c r="B182" s="230"/>
      <c r="C182" s="230"/>
      <c r="D182" s="229"/>
      <c r="E182" s="220"/>
      <c r="F182" s="231"/>
      <c r="G182" s="286" t="str">
        <f>IF(C182="","",VLOOKUP(C182,Tables!$A$12:$B$55,2,FALSE))</f>
        <v/>
      </c>
      <c r="H182" s="286" t="str">
        <f>IF(D182="","",VLOOKUP(C182,Tables!$A$12:$B$55,2,FALSE))</f>
        <v/>
      </c>
    </row>
    <row r="183" spans="1:8">
      <c r="A183" s="229"/>
      <c r="B183" s="230"/>
      <c r="C183" s="230"/>
      <c r="D183" s="229"/>
      <c r="E183" s="220"/>
      <c r="F183" s="231"/>
      <c r="G183" s="286" t="str">
        <f>IF(C183="","",VLOOKUP(C183,Tables!$A$12:$B$55,2,FALSE))</f>
        <v/>
      </c>
      <c r="H183" s="286" t="str">
        <f>IF(D183="","",VLOOKUP(C183,Tables!$A$12:$B$55,2,FALSE))</f>
        <v/>
      </c>
    </row>
    <row r="184" spans="1:8">
      <c r="A184" s="229"/>
      <c r="B184" s="230"/>
      <c r="C184" s="230"/>
      <c r="D184" s="229"/>
      <c r="E184" s="220"/>
      <c r="F184" s="231"/>
      <c r="G184" s="286" t="str">
        <f>IF(C184="","",VLOOKUP(C184,Tables!$A$12:$B$55,2,FALSE))</f>
        <v/>
      </c>
      <c r="H184" s="286" t="str">
        <f>IF(D184="","",VLOOKUP(C184,Tables!$A$12:$B$55,2,FALSE))</f>
        <v/>
      </c>
    </row>
    <row r="185" spans="1:8">
      <c r="A185" s="229"/>
      <c r="B185" s="230"/>
      <c r="C185" s="230"/>
      <c r="D185" s="229"/>
      <c r="E185" s="220"/>
      <c r="F185" s="231"/>
      <c r="G185" s="286" t="str">
        <f>IF(C185="","",VLOOKUP(C185,Tables!$A$12:$B$55,2,FALSE))</f>
        <v/>
      </c>
      <c r="H185" s="286" t="str">
        <f>IF(D185="","",VLOOKUP(C185,Tables!$A$12:$B$55,2,FALSE))</f>
        <v/>
      </c>
    </row>
    <row r="186" spans="1:8">
      <c r="A186" s="229"/>
      <c r="B186" s="230"/>
      <c r="C186" s="230"/>
      <c r="D186" s="229"/>
      <c r="E186" s="220"/>
      <c r="F186" s="231"/>
      <c r="G186" s="286" t="str">
        <f>IF(C186="","",VLOOKUP(C186,Tables!$A$12:$B$55,2,FALSE))</f>
        <v/>
      </c>
      <c r="H186" s="286" t="str">
        <f>IF(D186="","",VLOOKUP(C186,Tables!$A$12:$B$55,2,FALSE))</f>
        <v/>
      </c>
    </row>
    <row r="187" spans="1:8">
      <c r="A187" s="229"/>
      <c r="B187" s="230"/>
      <c r="C187" s="230"/>
      <c r="D187" s="229"/>
      <c r="E187" s="220"/>
      <c r="F187" s="231"/>
      <c r="G187" s="286" t="str">
        <f>IF(C187="","",VLOOKUP(C187,Tables!$A$12:$B$55,2,FALSE))</f>
        <v/>
      </c>
      <c r="H187" s="286" t="str">
        <f>IF(D187="","",VLOOKUP(C187,Tables!$A$12:$B$55,2,FALSE))</f>
        <v/>
      </c>
    </row>
    <row r="188" spans="1:8">
      <c r="A188" s="229"/>
      <c r="B188" s="230"/>
      <c r="C188" s="230"/>
      <c r="D188" s="229"/>
      <c r="E188" s="220"/>
      <c r="F188" s="231"/>
      <c r="G188" s="286" t="str">
        <f>IF(C188="","",VLOOKUP(C188,Tables!$A$12:$B$55,2,FALSE))</f>
        <v/>
      </c>
      <c r="H188" s="286" t="str">
        <f>IF(D188="","",VLOOKUP(C188,Tables!$A$12:$B$55,2,FALSE))</f>
        <v/>
      </c>
    </row>
    <row r="189" spans="1:8">
      <c r="A189" s="229"/>
      <c r="B189" s="230"/>
      <c r="C189" s="230"/>
      <c r="D189" s="229"/>
      <c r="E189" s="220"/>
      <c r="F189" s="231"/>
      <c r="G189" s="286" t="str">
        <f>IF(C189="","",VLOOKUP(C189,Tables!$A$12:$B$55,2,FALSE))</f>
        <v/>
      </c>
      <c r="H189" s="286" t="str">
        <f>IF(D189="","",VLOOKUP(C189,Tables!$A$12:$B$55,2,FALSE))</f>
        <v/>
      </c>
    </row>
    <row r="190" spans="1:8">
      <c r="A190" s="229"/>
      <c r="B190" s="230"/>
      <c r="C190" s="230"/>
      <c r="D190" s="229"/>
      <c r="E190" s="220"/>
      <c r="F190" s="231"/>
      <c r="G190" s="286" t="str">
        <f>IF(C190="","",VLOOKUP(C190,Tables!$A$12:$B$55,2,FALSE))</f>
        <v/>
      </c>
      <c r="H190" s="286" t="str">
        <f>IF(D190="","",VLOOKUP(C190,Tables!$A$12:$B$55,2,FALSE))</f>
        <v/>
      </c>
    </row>
    <row r="191" spans="1:8">
      <c r="A191" s="229"/>
      <c r="B191" s="230"/>
      <c r="C191" s="230"/>
      <c r="D191" s="229"/>
      <c r="E191" s="220"/>
      <c r="F191" s="231"/>
      <c r="G191" s="286" t="str">
        <f>IF(C191="","",VLOOKUP(C191,Tables!$A$12:$B$55,2,FALSE))</f>
        <v/>
      </c>
      <c r="H191" s="286" t="str">
        <f>IF(D191="","",VLOOKUP(C191,Tables!$A$12:$B$55,2,FALSE))</f>
        <v/>
      </c>
    </row>
    <row r="192" spans="1:8">
      <c r="A192" s="229"/>
      <c r="B192" s="230"/>
      <c r="C192" s="230"/>
      <c r="D192" s="229"/>
      <c r="E192" s="220"/>
      <c r="F192" s="231"/>
      <c r="G192" s="286" t="str">
        <f>IF(C192="","",VLOOKUP(C192,Tables!$A$12:$B$55,2,FALSE))</f>
        <v/>
      </c>
      <c r="H192" s="286" t="str">
        <f>IF(D192="","",VLOOKUP(C192,Tables!$A$12:$B$55,2,FALSE))</f>
        <v/>
      </c>
    </row>
    <row r="193" spans="1:8">
      <c r="A193" s="229"/>
      <c r="B193" s="230"/>
      <c r="C193" s="230"/>
      <c r="D193" s="229"/>
      <c r="E193" s="220"/>
      <c r="F193" s="231"/>
      <c r="G193" s="286" t="str">
        <f>IF(C193="","",VLOOKUP(C193,Tables!$A$12:$B$55,2,FALSE))</f>
        <v/>
      </c>
      <c r="H193" s="286" t="str">
        <f>IF(D193="","",VLOOKUP(C193,Tables!$A$12:$B$55,2,FALSE))</f>
        <v/>
      </c>
    </row>
    <row r="194" spans="1:8">
      <c r="A194" s="229"/>
      <c r="B194" s="230"/>
      <c r="C194" s="230"/>
      <c r="D194" s="229"/>
      <c r="E194" s="220"/>
      <c r="F194" s="231"/>
      <c r="G194" s="286" t="str">
        <f>IF(C194="","",VLOOKUP(C194,Tables!$A$12:$B$55,2,FALSE))</f>
        <v/>
      </c>
      <c r="H194" s="286" t="str">
        <f>IF(D194="","",VLOOKUP(C194,Tables!$A$12:$B$55,2,FALSE))</f>
        <v/>
      </c>
    </row>
    <row r="195" spans="1:8">
      <c r="A195" s="229"/>
      <c r="B195" s="230"/>
      <c r="C195" s="230"/>
      <c r="D195" s="229"/>
      <c r="E195" s="220"/>
      <c r="F195" s="231"/>
      <c r="G195" s="286" t="str">
        <f>IF(C195="","",VLOOKUP(C195,Tables!$A$12:$B$55,2,FALSE))</f>
        <v/>
      </c>
      <c r="H195" s="286" t="str">
        <f>IF(D195="","",VLOOKUP(C195,Tables!$A$12:$B$55,2,FALSE))</f>
        <v/>
      </c>
    </row>
    <row r="196" spans="1:8">
      <c r="A196" s="229"/>
      <c r="B196" s="230"/>
      <c r="C196" s="230"/>
      <c r="D196" s="229"/>
      <c r="E196" s="220"/>
      <c r="F196" s="231"/>
      <c r="G196" s="286" t="str">
        <f>IF(C196="","",VLOOKUP(C196,Tables!$A$12:$B$55,2,FALSE))</f>
        <v/>
      </c>
      <c r="H196" s="286" t="str">
        <f>IF(D196="","",VLOOKUP(C196,Tables!$A$12:$B$55,2,FALSE))</f>
        <v/>
      </c>
    </row>
    <row r="197" spans="1:8">
      <c r="A197" s="229"/>
      <c r="B197" s="230"/>
      <c r="C197" s="230"/>
      <c r="D197" s="229"/>
      <c r="E197" s="220"/>
      <c r="F197" s="231"/>
      <c r="G197" s="286" t="str">
        <f>IF(C197="","",VLOOKUP(C197,Tables!$A$12:$B$55,2,FALSE))</f>
        <v/>
      </c>
      <c r="H197" s="286" t="str">
        <f>IF(D197="","",VLOOKUP(C197,Tables!$A$12:$B$55,2,FALSE))</f>
        <v/>
      </c>
    </row>
    <row r="198" spans="1:8">
      <c r="A198" s="229"/>
      <c r="B198" s="230"/>
      <c r="C198" s="230"/>
      <c r="D198" s="229"/>
      <c r="E198" s="220"/>
      <c r="F198" s="231"/>
      <c r="G198" s="286" t="str">
        <f>IF(C198="","",VLOOKUP(C198,Tables!$A$12:$B$55,2,FALSE))</f>
        <v/>
      </c>
      <c r="H198" s="286" t="str">
        <f>IF(D198="","",VLOOKUP(C198,Tables!$A$12:$B$55,2,FALSE))</f>
        <v/>
      </c>
    </row>
    <row r="199" spans="1:8">
      <c r="A199" s="229"/>
      <c r="B199" s="230"/>
      <c r="C199" s="230"/>
      <c r="D199" s="229"/>
      <c r="E199" s="220"/>
      <c r="F199" s="231"/>
      <c r="G199" s="286" t="str">
        <f>IF(C199="","",VLOOKUP(C199,Tables!$A$12:$B$55,2,FALSE))</f>
        <v/>
      </c>
      <c r="H199" s="286" t="str">
        <f>IF(D199="","",VLOOKUP(C199,Tables!$A$12:$B$55,2,FALSE))</f>
        <v/>
      </c>
    </row>
    <row r="200" spans="1:8">
      <c r="A200" s="229"/>
      <c r="B200" s="230"/>
      <c r="C200" s="230"/>
      <c r="D200" s="229"/>
      <c r="E200" s="220"/>
      <c r="F200" s="231"/>
      <c r="G200" s="286" t="str">
        <f>IF(C200="","",VLOOKUP(C200,Tables!$A$12:$B$55,2,FALSE))</f>
        <v/>
      </c>
      <c r="H200" s="286" t="str">
        <f>IF(D200="","",VLOOKUP(C200,Tables!$A$12:$B$55,2,FALSE))</f>
        <v/>
      </c>
    </row>
    <row r="201" spans="1:8">
      <c r="A201" s="229"/>
      <c r="B201" s="230"/>
      <c r="C201" s="230"/>
      <c r="D201" s="229"/>
      <c r="E201" s="220"/>
      <c r="F201" s="231"/>
      <c r="G201" s="286" t="str">
        <f>IF(C201="","",VLOOKUP(C201,Tables!$A$12:$B$55,2,FALSE))</f>
        <v/>
      </c>
      <c r="H201" s="286" t="str">
        <f>IF(D201="","",VLOOKUP(C201,Tables!$A$12:$B$55,2,FALSE))</f>
        <v/>
      </c>
    </row>
    <row r="202" spans="1:8">
      <c r="A202" s="229"/>
      <c r="B202" s="230"/>
      <c r="C202" s="230"/>
      <c r="D202" s="229"/>
      <c r="E202" s="220"/>
      <c r="F202" s="231"/>
      <c r="G202" s="286" t="str">
        <f>IF(C202="","",VLOOKUP(C202,Tables!$A$12:$B$55,2,FALSE))</f>
        <v/>
      </c>
      <c r="H202" s="286" t="str">
        <f>IF(D202="","",VLOOKUP(C202,Tables!$A$12:$B$55,2,FALSE))</f>
        <v/>
      </c>
    </row>
    <row r="203" spans="1:8">
      <c r="A203" s="229"/>
      <c r="B203" s="230"/>
      <c r="C203" s="230"/>
      <c r="D203" s="229"/>
      <c r="E203" s="220"/>
      <c r="F203" s="231"/>
      <c r="G203" s="286" t="str">
        <f>IF(C203="","",VLOOKUP(C203,Tables!$A$12:$B$55,2,FALSE))</f>
        <v/>
      </c>
      <c r="H203" s="286" t="str">
        <f>IF(D203="","",VLOOKUP(C203,Tables!$A$12:$B$55,2,FALSE))</f>
        <v/>
      </c>
    </row>
    <row r="204" spans="1:8">
      <c r="A204" s="229"/>
      <c r="B204" s="230"/>
      <c r="C204" s="230"/>
      <c r="D204" s="229"/>
      <c r="E204" s="220"/>
      <c r="F204" s="231"/>
      <c r="G204" s="286" t="str">
        <f>IF(C204="","",VLOOKUP(C204,Tables!$A$12:$B$55,2,FALSE))</f>
        <v/>
      </c>
      <c r="H204" s="286" t="str">
        <f>IF(D204="","",VLOOKUP(C204,Tables!$A$12:$B$55,2,FALSE))</f>
        <v/>
      </c>
    </row>
    <row r="205" spans="1:8">
      <c r="A205" s="229"/>
      <c r="B205" s="230"/>
      <c r="C205" s="230"/>
      <c r="D205" s="229"/>
      <c r="E205" s="220"/>
      <c r="F205" s="231"/>
      <c r="G205" s="286" t="str">
        <f>IF(C205="","",VLOOKUP(C205,Tables!$A$12:$B$55,2,FALSE))</f>
        <v/>
      </c>
      <c r="H205" s="286" t="str">
        <f>IF(D205="","",VLOOKUP(C205,Tables!$A$12:$B$55,2,FALSE))</f>
        <v/>
      </c>
    </row>
    <row r="206" spans="1:8">
      <c r="A206" s="229"/>
      <c r="B206" s="230"/>
      <c r="C206" s="230"/>
      <c r="D206" s="229"/>
      <c r="E206" s="220"/>
      <c r="F206" s="231"/>
      <c r="G206" s="286" t="str">
        <f>IF(C206="","",VLOOKUP(C206,Tables!$A$12:$B$55,2,FALSE))</f>
        <v/>
      </c>
      <c r="H206" s="286" t="str">
        <f>IF(D206="","",VLOOKUP(C206,Tables!$A$12:$B$55,2,FALSE))</f>
        <v/>
      </c>
    </row>
    <row r="207" spans="1:8">
      <c r="A207" s="229"/>
      <c r="B207" s="230"/>
      <c r="C207" s="230"/>
      <c r="D207" s="229"/>
      <c r="E207" s="220"/>
      <c r="F207" s="231"/>
      <c r="G207" s="286" t="str">
        <f>IF(C207="","",VLOOKUP(C207,Tables!$A$12:$B$55,2,FALSE))</f>
        <v/>
      </c>
      <c r="H207" s="286" t="str">
        <f>IF(D207="","",VLOOKUP(C207,Tables!$A$12:$B$55,2,FALSE))</f>
        <v/>
      </c>
    </row>
    <row r="208" spans="1:8">
      <c r="A208" s="229"/>
      <c r="B208" s="230"/>
      <c r="C208" s="230"/>
      <c r="D208" s="229"/>
      <c r="E208" s="220"/>
      <c r="F208" s="231"/>
      <c r="G208" s="286" t="str">
        <f>IF(C208="","",VLOOKUP(C208,Tables!$A$12:$B$55,2,FALSE))</f>
        <v/>
      </c>
      <c r="H208" s="286" t="str">
        <f>IF(D208="","",VLOOKUP(C208,Tables!$A$12:$B$55,2,FALSE))</f>
        <v/>
      </c>
    </row>
    <row r="209" spans="1:8">
      <c r="A209" s="229"/>
      <c r="B209" s="230"/>
      <c r="C209" s="230"/>
      <c r="D209" s="229"/>
      <c r="E209" s="220"/>
      <c r="F209" s="231"/>
      <c r="G209" s="286" t="str">
        <f>IF(C209="","",VLOOKUP(C209,Tables!$A$12:$B$55,2,FALSE))</f>
        <v/>
      </c>
      <c r="H209" s="286" t="str">
        <f>IF(D209="","",VLOOKUP(C209,Tables!$A$12:$B$55,2,FALSE))</f>
        <v/>
      </c>
    </row>
    <row r="210" spans="1:8">
      <c r="A210" s="229"/>
      <c r="B210" s="230"/>
      <c r="C210" s="230"/>
      <c r="D210" s="229"/>
      <c r="E210" s="220"/>
      <c r="F210" s="231"/>
      <c r="G210" s="286" t="str">
        <f>IF(C210="","",VLOOKUP(C210,Tables!$A$12:$B$55,2,FALSE))</f>
        <v/>
      </c>
      <c r="H210" s="286" t="str">
        <f>IF(D210="","",VLOOKUP(C210,Tables!$A$12:$B$55,2,FALSE))</f>
        <v/>
      </c>
    </row>
    <row r="211" spans="1:8">
      <c r="A211" s="229"/>
      <c r="B211" s="230"/>
      <c r="C211" s="230"/>
      <c r="D211" s="229"/>
      <c r="E211" s="220"/>
      <c r="F211" s="231"/>
      <c r="G211" s="286" t="str">
        <f>IF(C211="","",VLOOKUP(C211,Tables!$A$12:$B$55,2,FALSE))</f>
        <v/>
      </c>
      <c r="H211" s="286" t="str">
        <f>IF(D211="","",VLOOKUP(C211,Tables!$A$12:$B$55,2,FALSE))</f>
        <v/>
      </c>
    </row>
    <row r="212" spans="1:8">
      <c r="A212" s="229"/>
      <c r="B212" s="230"/>
      <c r="C212" s="230"/>
      <c r="D212" s="229"/>
      <c r="E212" s="220"/>
      <c r="F212" s="231"/>
      <c r="G212" s="286" t="str">
        <f>IF(C212="","",VLOOKUP(C212,Tables!$A$12:$B$55,2,FALSE))</f>
        <v/>
      </c>
      <c r="H212" s="286" t="str">
        <f>IF(D212="","",VLOOKUP(C212,Tables!$A$12:$B$55,2,FALSE))</f>
        <v/>
      </c>
    </row>
    <row r="213" spans="1:8">
      <c r="A213" s="229"/>
      <c r="B213" s="230"/>
      <c r="C213" s="230"/>
      <c r="D213" s="229"/>
      <c r="E213" s="220"/>
      <c r="F213" s="231"/>
      <c r="G213" s="286" t="str">
        <f>IF(C213="","",VLOOKUP(C213,Tables!$A$12:$B$55,2,FALSE))</f>
        <v/>
      </c>
      <c r="H213" s="286" t="str">
        <f>IF(D213="","",VLOOKUP(C213,Tables!$A$12:$B$55,2,FALSE))</f>
        <v/>
      </c>
    </row>
    <row r="214" spans="1:8">
      <c r="A214" s="229"/>
      <c r="B214" s="230"/>
      <c r="C214" s="230"/>
      <c r="D214" s="229"/>
      <c r="E214" s="220"/>
      <c r="F214" s="231"/>
      <c r="G214" s="286" t="str">
        <f>IF(C214="","",VLOOKUP(C214,Tables!$A$12:$B$55,2,FALSE))</f>
        <v/>
      </c>
      <c r="H214" s="286" t="str">
        <f>IF(D214="","",VLOOKUP(C214,Tables!$A$12:$B$55,2,FALSE))</f>
        <v/>
      </c>
    </row>
    <row r="215" spans="1:8">
      <c r="A215" s="229"/>
      <c r="B215" s="230"/>
      <c r="C215" s="230"/>
      <c r="D215" s="229"/>
      <c r="E215" s="220"/>
      <c r="F215" s="231"/>
      <c r="G215" s="286" t="str">
        <f>IF(C215="","",VLOOKUP(C215,Tables!$A$12:$B$55,2,FALSE))</f>
        <v/>
      </c>
      <c r="H215" s="286" t="str">
        <f>IF(D215="","",VLOOKUP(C215,Tables!$A$12:$B$55,2,FALSE))</f>
        <v/>
      </c>
    </row>
    <row r="216" spans="1:8">
      <c r="A216" s="229"/>
      <c r="B216" s="230"/>
      <c r="C216" s="230"/>
      <c r="D216" s="229"/>
      <c r="E216" s="220"/>
      <c r="F216" s="231"/>
      <c r="G216" s="286" t="str">
        <f>IF(C216="","",VLOOKUP(C216,Tables!$A$12:$B$55,2,FALSE))</f>
        <v/>
      </c>
      <c r="H216" s="286" t="str">
        <f>IF(D216="","",VLOOKUP(C216,Tables!$A$12:$B$55,2,FALSE))</f>
        <v/>
      </c>
    </row>
    <row r="217" spans="1:8">
      <c r="A217" s="229"/>
      <c r="B217" s="230"/>
      <c r="C217" s="230"/>
      <c r="D217" s="229"/>
      <c r="E217" s="220"/>
      <c r="F217" s="231"/>
      <c r="G217" s="286" t="str">
        <f>IF(C217="","",VLOOKUP(C217,Tables!$A$12:$B$55,2,FALSE))</f>
        <v/>
      </c>
      <c r="H217" s="286" t="str">
        <f>IF(D217="","",VLOOKUP(C217,Tables!$A$12:$B$55,2,FALSE))</f>
        <v/>
      </c>
    </row>
    <row r="218" spans="1:8">
      <c r="A218" s="229"/>
      <c r="B218" s="230"/>
      <c r="C218" s="230"/>
      <c r="D218" s="229"/>
      <c r="E218" s="220"/>
      <c r="F218" s="231"/>
      <c r="G218" s="286" t="str">
        <f>IF(C218="","",VLOOKUP(C218,Tables!$A$12:$B$55,2,FALSE))</f>
        <v/>
      </c>
      <c r="H218" s="286" t="str">
        <f>IF(D218="","",VLOOKUP(C218,Tables!$A$12:$B$55,2,FALSE))</f>
        <v/>
      </c>
    </row>
    <row r="219" spans="1:8">
      <c r="A219" s="229"/>
      <c r="B219" s="230"/>
      <c r="C219" s="230"/>
      <c r="D219" s="229"/>
      <c r="E219" s="220"/>
      <c r="F219" s="231"/>
      <c r="G219" s="286" t="str">
        <f>IF(C219="","",VLOOKUP(C219,Tables!$A$12:$B$55,2,FALSE))</f>
        <v/>
      </c>
      <c r="H219" s="286" t="str">
        <f>IF(D219="","",VLOOKUP(C219,Tables!$A$12:$B$55,2,FALSE))</f>
        <v/>
      </c>
    </row>
    <row r="220" spans="1:8">
      <c r="A220" s="229"/>
      <c r="B220" s="230"/>
      <c r="C220" s="230"/>
      <c r="D220" s="229"/>
      <c r="E220" s="220"/>
      <c r="F220" s="231"/>
      <c r="G220" s="286" t="str">
        <f>IF(C220="","",VLOOKUP(C220,Tables!$A$12:$B$55,2,FALSE))</f>
        <v/>
      </c>
      <c r="H220" s="286" t="str">
        <f>IF(D220="","",VLOOKUP(C220,Tables!$A$12:$B$55,2,FALSE))</f>
        <v/>
      </c>
    </row>
    <row r="221" spans="1:8">
      <c r="A221" s="229"/>
      <c r="B221" s="230"/>
      <c r="C221" s="230"/>
      <c r="D221" s="229"/>
      <c r="E221" s="220"/>
      <c r="F221" s="231"/>
      <c r="G221" s="286" t="str">
        <f>IF(C221="","",VLOOKUP(C221,Tables!$A$12:$B$55,2,FALSE))</f>
        <v/>
      </c>
      <c r="H221" s="286" t="str">
        <f>IF(D221="","",VLOOKUP(C221,Tables!$A$12:$B$55,2,FALSE))</f>
        <v/>
      </c>
    </row>
    <row r="222" spans="1:8">
      <c r="A222" s="229"/>
      <c r="B222" s="230"/>
      <c r="C222" s="230"/>
      <c r="D222" s="229"/>
      <c r="E222" s="220"/>
      <c r="F222" s="231"/>
      <c r="G222" s="286" t="str">
        <f>IF(C222="","",VLOOKUP(C222,Tables!$A$12:$B$55,2,FALSE))</f>
        <v/>
      </c>
      <c r="H222" s="286" t="str">
        <f>IF(D222="","",VLOOKUP(C222,Tables!$A$12:$B$55,2,FALSE))</f>
        <v/>
      </c>
    </row>
    <row r="223" spans="1:8">
      <c r="A223" s="229"/>
      <c r="B223" s="230"/>
      <c r="C223" s="230"/>
      <c r="D223" s="229"/>
      <c r="E223" s="220"/>
      <c r="F223" s="231"/>
      <c r="G223" s="286" t="str">
        <f>IF(C223="","",VLOOKUP(C223,Tables!$A$12:$B$55,2,FALSE))</f>
        <v/>
      </c>
      <c r="H223" s="286" t="str">
        <f>IF(D223="","",VLOOKUP(C223,Tables!$A$12:$B$55,2,FALSE))</f>
        <v/>
      </c>
    </row>
    <row r="224" spans="1:8">
      <c r="A224" s="229"/>
      <c r="B224" s="230"/>
      <c r="C224" s="230"/>
      <c r="D224" s="229"/>
      <c r="E224" s="220"/>
      <c r="F224" s="231"/>
      <c r="G224" s="286" t="str">
        <f>IF(C224="","",VLOOKUP(C224,Tables!$A$12:$B$55,2,FALSE))</f>
        <v/>
      </c>
      <c r="H224" s="286" t="str">
        <f>IF(D224="","",VLOOKUP(C224,Tables!$A$12:$B$55,2,FALSE))</f>
        <v/>
      </c>
    </row>
    <row r="225" spans="1:8">
      <c r="A225" s="229"/>
      <c r="B225" s="230"/>
      <c r="C225" s="230"/>
      <c r="D225" s="229"/>
      <c r="E225" s="220"/>
      <c r="F225" s="231"/>
      <c r="G225" s="286" t="str">
        <f>IF(C225="","",VLOOKUP(C225,Tables!$A$12:$B$55,2,FALSE))</f>
        <v/>
      </c>
      <c r="H225" s="286" t="str">
        <f>IF(D225="","",VLOOKUP(C225,Tables!$A$12:$B$55,2,FALSE))</f>
        <v/>
      </c>
    </row>
    <row r="226" spans="1:8">
      <c r="A226" s="229"/>
      <c r="B226" s="230"/>
      <c r="C226" s="230"/>
      <c r="D226" s="229"/>
      <c r="E226" s="220"/>
      <c r="F226" s="231"/>
      <c r="G226" s="286" t="str">
        <f>IF(C226="","",VLOOKUP(C226,Tables!$A$12:$B$55,2,FALSE))</f>
        <v/>
      </c>
      <c r="H226" s="286" t="str">
        <f>IF(D226="","",VLOOKUP(C226,Tables!$A$12:$B$55,2,FALSE))</f>
        <v/>
      </c>
    </row>
    <row r="227" spans="1:8">
      <c r="A227" s="229"/>
      <c r="B227" s="230"/>
      <c r="C227" s="230"/>
      <c r="D227" s="229"/>
      <c r="E227" s="220"/>
      <c r="F227" s="231"/>
      <c r="G227" s="286" t="str">
        <f>IF(C227="","",VLOOKUP(C227,Tables!$A$12:$B$55,2,FALSE))</f>
        <v/>
      </c>
      <c r="H227" s="286" t="str">
        <f>IF(D227="","",VLOOKUP(C227,Tables!$A$12:$B$55,2,FALSE))</f>
        <v/>
      </c>
    </row>
    <row r="228" spans="1:8">
      <c r="A228" s="229"/>
      <c r="B228" s="230"/>
      <c r="C228" s="230"/>
      <c r="D228" s="229"/>
      <c r="E228" s="220"/>
      <c r="F228" s="231"/>
      <c r="G228" s="286" t="str">
        <f>IF(C228="","",VLOOKUP(C228,Tables!$A$12:$B$55,2,FALSE))</f>
        <v/>
      </c>
      <c r="H228" s="286" t="str">
        <f>IF(D228="","",VLOOKUP(C228,Tables!$A$12:$B$55,2,FALSE))</f>
        <v/>
      </c>
    </row>
    <row r="229" spans="1:8">
      <c r="A229" s="229"/>
      <c r="B229" s="230"/>
      <c r="C229" s="230"/>
      <c r="D229" s="229"/>
      <c r="E229" s="220"/>
      <c r="F229" s="231"/>
      <c r="G229" s="286" t="str">
        <f>IF(C229="","",VLOOKUP(C229,Tables!$A$12:$B$55,2,FALSE))</f>
        <v/>
      </c>
      <c r="H229" s="286" t="str">
        <f>IF(D229="","",VLOOKUP(C229,Tables!$A$12:$B$55,2,FALSE))</f>
        <v/>
      </c>
    </row>
    <row r="230" spans="1:8">
      <c r="A230" s="229"/>
      <c r="B230" s="230"/>
      <c r="C230" s="230"/>
      <c r="D230" s="229"/>
      <c r="E230" s="220"/>
      <c r="F230" s="231"/>
      <c r="G230" s="286" t="str">
        <f>IF(C230="","",VLOOKUP(C230,Tables!$A$12:$B$55,2,FALSE))</f>
        <v/>
      </c>
      <c r="H230" s="286" t="str">
        <f>IF(D230="","",VLOOKUP(C230,Tables!$A$12:$B$55,2,FALSE))</f>
        <v/>
      </c>
    </row>
    <row r="231" spans="1:8">
      <c r="A231" s="229"/>
      <c r="B231" s="230"/>
      <c r="C231" s="230"/>
      <c r="D231" s="229"/>
      <c r="E231" s="220"/>
      <c r="F231" s="231"/>
      <c r="G231" s="286" t="str">
        <f>IF(C231="","",VLOOKUP(C231,Tables!$A$12:$B$55,2,FALSE))</f>
        <v/>
      </c>
      <c r="H231" s="286" t="str">
        <f>IF(D231="","",VLOOKUP(C231,Tables!$A$12:$B$55,2,FALSE))</f>
        <v/>
      </c>
    </row>
    <row r="232" spans="1:8">
      <c r="A232" s="229"/>
      <c r="B232" s="230"/>
      <c r="C232" s="230"/>
      <c r="D232" s="229"/>
      <c r="E232" s="220"/>
      <c r="F232" s="231"/>
      <c r="G232" s="286" t="str">
        <f>IF(C232="","",VLOOKUP(C232,Tables!$A$12:$B$55,2,FALSE))</f>
        <v/>
      </c>
      <c r="H232" s="286" t="str">
        <f>IF(D232="","",VLOOKUP(C232,Tables!$A$12:$B$55,2,FALSE))</f>
        <v/>
      </c>
    </row>
    <row r="233" spans="1:8">
      <c r="A233" s="229"/>
      <c r="B233" s="230"/>
      <c r="C233" s="230"/>
      <c r="D233" s="229"/>
      <c r="E233" s="220"/>
      <c r="F233" s="231"/>
      <c r="G233" s="286" t="str">
        <f>IF(C233="","",VLOOKUP(C233,Tables!$A$12:$B$55,2,FALSE))</f>
        <v/>
      </c>
      <c r="H233" s="286" t="str">
        <f>IF(D233="","",VLOOKUP(C233,Tables!$A$12:$B$55,2,FALSE))</f>
        <v/>
      </c>
    </row>
    <row r="234" spans="1:8">
      <c r="A234" s="229"/>
      <c r="B234" s="230"/>
      <c r="C234" s="230"/>
      <c r="D234" s="229"/>
      <c r="E234" s="220"/>
      <c r="F234" s="231"/>
      <c r="G234" s="286" t="str">
        <f>IF(C234="","",VLOOKUP(C234,Tables!$A$12:$B$55,2,FALSE))</f>
        <v/>
      </c>
      <c r="H234" s="286" t="str">
        <f>IF(D234="","",VLOOKUP(C234,Tables!$A$12:$B$55,2,FALSE))</f>
        <v/>
      </c>
    </row>
    <row r="235" spans="1:8">
      <c r="A235" s="229"/>
      <c r="B235" s="230"/>
      <c r="C235" s="230"/>
      <c r="D235" s="229"/>
      <c r="E235" s="220"/>
      <c r="F235" s="231"/>
      <c r="G235" s="286" t="str">
        <f>IF(C235="","",VLOOKUP(C235,Tables!$A$12:$B$55,2,FALSE))</f>
        <v/>
      </c>
      <c r="H235" s="286" t="str">
        <f>IF(D235="","",VLOOKUP(C235,Tables!$A$12:$B$55,2,FALSE))</f>
        <v/>
      </c>
    </row>
    <row r="236" spans="1:8">
      <c r="A236" s="229"/>
      <c r="B236" s="230"/>
      <c r="C236" s="230"/>
      <c r="D236" s="229"/>
      <c r="E236" s="259"/>
      <c r="F236" s="209"/>
      <c r="G236" s="286" t="str">
        <f>IF(C236="","",VLOOKUP(C236,Tables!$A$12:$B$55,2,FALSE))</f>
        <v/>
      </c>
      <c r="H236" s="286" t="str">
        <f>IF(D236="","",VLOOKUP(C236,Tables!$A$12:$B$55,2,FALSE))</f>
        <v/>
      </c>
    </row>
    <row r="237" spans="1:8">
      <c r="A237" s="229"/>
      <c r="B237" s="230"/>
      <c r="C237" s="230"/>
      <c r="D237" s="229"/>
      <c r="E237" s="259"/>
      <c r="F237" s="209"/>
      <c r="G237" s="286" t="str">
        <f>IF(C237="","",VLOOKUP(C237,Tables!$A$12:$B$55,2,FALSE))</f>
        <v/>
      </c>
      <c r="H237" s="286" t="str">
        <f>IF(D237="","",VLOOKUP(C237,Tables!$A$12:$B$55,2,FALSE))</f>
        <v/>
      </c>
    </row>
    <row r="238" spans="1:8">
      <c r="A238" s="229"/>
      <c r="B238" s="230"/>
      <c r="C238" s="230"/>
      <c r="D238" s="229"/>
      <c r="E238" s="259"/>
      <c r="F238" s="209"/>
      <c r="G238" s="286" t="str">
        <f>IF(C238="","",VLOOKUP(C238,Tables!$A$12:$B$55,2,FALSE))</f>
        <v/>
      </c>
      <c r="H238" s="286" t="str">
        <f>IF(D238="","",VLOOKUP(C238,Tables!$A$12:$B$55,2,FALSE))</f>
        <v/>
      </c>
    </row>
    <row r="239" spans="1:8">
      <c r="A239" s="229"/>
      <c r="B239" s="230"/>
      <c r="C239" s="230"/>
      <c r="D239" s="229"/>
      <c r="E239" s="259"/>
      <c r="F239" s="209"/>
      <c r="G239" s="286" t="str">
        <f>IF(C239="","",VLOOKUP(C239,Tables!$A$12:$B$55,2,FALSE))</f>
        <v/>
      </c>
      <c r="H239" s="286" t="str">
        <f>IF(D239="","",VLOOKUP(C239,Tables!$A$12:$B$55,2,FALSE))</f>
        <v/>
      </c>
    </row>
    <row r="240" spans="1:8">
      <c r="A240" s="229"/>
      <c r="B240" s="230"/>
      <c r="C240" s="230"/>
      <c r="D240" s="229"/>
      <c r="E240" s="259"/>
      <c r="F240" s="209"/>
      <c r="G240" s="286" t="str">
        <f>IF(C240="","",VLOOKUP(C240,Tables!$A$12:$B$55,2,FALSE))</f>
        <v/>
      </c>
      <c r="H240" s="286" t="str">
        <f>IF(D240="","",VLOOKUP(C240,Tables!$A$12:$B$55,2,FALSE))</f>
        <v/>
      </c>
    </row>
    <row r="241" spans="1:8">
      <c r="A241" s="229"/>
      <c r="B241" s="230"/>
      <c r="C241" s="230"/>
      <c r="D241" s="229"/>
      <c r="E241" s="259"/>
      <c r="F241" s="209"/>
      <c r="G241" s="286" t="str">
        <f>IF(C241="","",VLOOKUP(C241,Tables!$A$12:$B$55,2,FALSE))</f>
        <v/>
      </c>
      <c r="H241" s="286" t="str">
        <f>IF(D241="","",VLOOKUP(C241,Tables!$A$12:$B$55,2,FALSE))</f>
        <v/>
      </c>
    </row>
    <row r="242" spans="1:8">
      <c r="A242" s="229"/>
      <c r="B242" s="230"/>
      <c r="C242" s="230"/>
      <c r="D242" s="229"/>
      <c r="E242" s="259"/>
      <c r="F242" s="209"/>
      <c r="G242" s="286" t="str">
        <f>IF(C242="","",VLOOKUP(C242,Tables!$A$12:$B$55,2,FALSE))</f>
        <v/>
      </c>
      <c r="H242" s="286" t="str">
        <f>IF(D242="","",VLOOKUP(C242,Tables!$A$12:$B$55,2,FALSE))</f>
        <v/>
      </c>
    </row>
    <row r="243" spans="1:8">
      <c r="A243" s="229"/>
      <c r="B243" s="230"/>
      <c r="C243" s="230"/>
      <c r="D243" s="229"/>
      <c r="E243" s="259"/>
      <c r="F243" s="209"/>
      <c r="G243" s="286" t="str">
        <f>IF(C243="","",VLOOKUP(C243,Tables!$A$12:$B$55,2,FALSE))</f>
        <v/>
      </c>
      <c r="H243" s="286" t="str">
        <f>IF(D243="","",VLOOKUP(C243,Tables!$A$12:$B$55,2,FALSE))</f>
        <v/>
      </c>
    </row>
    <row r="244" spans="1:8">
      <c r="A244" s="229"/>
      <c r="B244" s="230"/>
      <c r="C244" s="230"/>
      <c r="D244" s="229"/>
      <c r="E244" s="259"/>
      <c r="F244" s="209"/>
      <c r="G244" s="286" t="str">
        <f>IF(C244="","",VLOOKUP(C244,Tables!$A$12:$B$55,2,FALSE))</f>
        <v/>
      </c>
      <c r="H244" s="286" t="str">
        <f>IF(D244="","",VLOOKUP(C244,Tables!$A$12:$B$55,2,FALSE))</f>
        <v/>
      </c>
    </row>
    <row r="245" spans="1:8">
      <c r="A245" s="229"/>
      <c r="B245" s="230"/>
      <c r="C245" s="230"/>
      <c r="D245" s="229"/>
      <c r="E245" s="259"/>
      <c r="F245" s="209"/>
      <c r="G245" s="286" t="str">
        <f>IF(C245="","",VLOOKUP(C245,Tables!$A$12:$B$55,2,FALSE))</f>
        <v/>
      </c>
      <c r="H245" s="286" t="str">
        <f>IF(D245="","",VLOOKUP(C245,Tables!$A$12:$B$55,2,FALSE))</f>
        <v/>
      </c>
    </row>
    <row r="246" spans="1:8">
      <c r="A246" s="229"/>
      <c r="B246" s="230"/>
      <c r="C246" s="230"/>
      <c r="D246" s="229"/>
      <c r="E246" s="259"/>
      <c r="F246" s="209"/>
      <c r="G246" s="286" t="str">
        <f>IF(C246="","",VLOOKUP(C246,Tables!$A$12:$B$55,2,FALSE))</f>
        <v/>
      </c>
      <c r="H246" s="286" t="str">
        <f>IF(D246="","",VLOOKUP(C246,Tables!$A$12:$B$55,2,FALSE))</f>
        <v/>
      </c>
    </row>
    <row r="247" spans="1:8">
      <c r="A247" s="229"/>
      <c r="B247" s="230"/>
      <c r="C247" s="230"/>
      <c r="D247" s="229"/>
      <c r="E247" s="259"/>
      <c r="F247" s="209"/>
      <c r="G247" s="286" t="str">
        <f>IF(C247="","",VLOOKUP(C247,Tables!$A$12:$B$55,2,FALSE))</f>
        <v/>
      </c>
      <c r="H247" s="286" t="str">
        <f>IF(D247="","",VLOOKUP(C247,Tables!$A$12:$B$55,2,FALSE))</f>
        <v/>
      </c>
    </row>
    <row r="248" spans="1:8">
      <c r="A248" s="229"/>
      <c r="B248" s="230"/>
      <c r="C248" s="230"/>
      <c r="D248" s="229"/>
      <c r="E248" s="259"/>
      <c r="F248" s="209"/>
      <c r="G248" s="286" t="str">
        <f>IF(C248="","",VLOOKUP(C248,Tables!$A$12:$B$55,2,FALSE))</f>
        <v/>
      </c>
      <c r="H248" s="286" t="str">
        <f>IF(D248="","",VLOOKUP(C248,Tables!$A$12:$B$55,2,FALSE))</f>
        <v/>
      </c>
    </row>
    <row r="249" spans="1:8">
      <c r="A249" s="229"/>
      <c r="B249" s="230"/>
      <c r="C249" s="230"/>
      <c r="D249" s="229"/>
      <c r="E249" s="259"/>
      <c r="F249" s="209"/>
      <c r="G249" s="286" t="str">
        <f>IF(C249="","",VLOOKUP(C249,Tables!$A$12:$B$55,2,FALSE))</f>
        <v/>
      </c>
      <c r="H249" s="286" t="str">
        <f>IF(D249="","",VLOOKUP(C249,Tables!$A$12:$B$55,2,FALSE))</f>
        <v/>
      </c>
    </row>
    <row r="250" spans="1:8">
      <c r="A250" s="229"/>
      <c r="B250" s="230"/>
      <c r="C250" s="230"/>
      <c r="D250" s="229"/>
      <c r="E250" s="259"/>
      <c r="F250" s="209"/>
      <c r="G250" s="286" t="str">
        <f>IF(C250="","",VLOOKUP(C250,Tables!$A$12:$B$55,2,FALSE))</f>
        <v/>
      </c>
      <c r="H250" s="286" t="str">
        <f>IF(D250="","",VLOOKUP(C250,Tables!$A$12:$B$55,2,FALSE))</f>
        <v/>
      </c>
    </row>
    <row r="251" spans="1:8">
      <c r="A251" s="229"/>
      <c r="B251" s="230"/>
      <c r="C251" s="230"/>
      <c r="D251" s="229"/>
      <c r="E251" s="259"/>
      <c r="F251" s="209"/>
      <c r="G251" s="286" t="str">
        <f>IF(C251="","",VLOOKUP(C251,Tables!$A$12:$B$55,2,FALSE))</f>
        <v/>
      </c>
      <c r="H251" s="286" t="str">
        <f>IF(D251="","",VLOOKUP(C251,Tables!$A$12:$B$55,2,FALSE))</f>
        <v/>
      </c>
    </row>
    <row r="252" spans="1:8">
      <c r="A252" s="229"/>
      <c r="B252" s="230"/>
      <c r="C252" s="230"/>
      <c r="D252" s="229"/>
      <c r="E252" s="259"/>
      <c r="F252" s="209"/>
      <c r="G252" s="286" t="str">
        <f>IF(C252="","",VLOOKUP(C252,Tables!$A$12:$B$55,2,FALSE))</f>
        <v/>
      </c>
      <c r="H252" s="286" t="str">
        <f>IF(D252="","",VLOOKUP(C252,Tables!$A$12:$B$55,2,FALSE))</f>
        <v/>
      </c>
    </row>
    <row r="253" spans="1:8">
      <c r="A253" s="229"/>
      <c r="B253" s="230"/>
      <c r="C253" s="230"/>
      <c r="D253" s="229"/>
      <c r="E253" s="259"/>
      <c r="F253" s="209"/>
      <c r="G253" s="286" t="str">
        <f>IF(C253="","",VLOOKUP(C253,Tables!$A$12:$B$55,2,FALSE))</f>
        <v/>
      </c>
      <c r="H253" s="286" t="str">
        <f>IF(D253="","",VLOOKUP(C253,Tables!$A$12:$B$55,2,FALSE))</f>
        <v/>
      </c>
    </row>
    <row r="254" spans="1:8">
      <c r="A254" s="229"/>
      <c r="B254" s="230"/>
      <c r="C254" s="230"/>
      <c r="D254" s="229"/>
      <c r="E254" s="259"/>
      <c r="F254" s="209"/>
      <c r="G254" s="286" t="str">
        <f>IF(C254="","",VLOOKUP(C254,Tables!$A$12:$B$55,2,FALSE))</f>
        <v/>
      </c>
      <c r="H254" s="286" t="str">
        <f>IF(D254="","",VLOOKUP(C254,Tables!$A$12:$B$55,2,FALSE))</f>
        <v/>
      </c>
    </row>
    <row r="255" spans="1:8">
      <c r="A255" s="229"/>
      <c r="B255" s="230"/>
      <c r="C255" s="230"/>
      <c r="D255" s="229"/>
      <c r="E255" s="259"/>
      <c r="F255" s="209"/>
      <c r="G255" s="286" t="str">
        <f>IF(C255="","",VLOOKUP(C255,Tables!$A$12:$B$55,2,FALSE))</f>
        <v/>
      </c>
      <c r="H255" s="286" t="str">
        <f>IF(D255="","",VLOOKUP(C255,Tables!$A$12:$B$55,2,FALSE))</f>
        <v/>
      </c>
    </row>
    <row r="256" spans="1:8">
      <c r="A256" s="229"/>
      <c r="B256" s="230"/>
      <c r="C256" s="230"/>
      <c r="D256" s="229"/>
      <c r="E256" s="259"/>
      <c r="F256" s="209"/>
      <c r="G256" s="286" t="str">
        <f>IF(C256="","",VLOOKUP(C256,Tables!$A$12:$B$55,2,FALSE))</f>
        <v/>
      </c>
      <c r="H256" s="286" t="str">
        <f>IF(D256="","",VLOOKUP(C256,Tables!$A$12:$B$55,2,FALSE))</f>
        <v/>
      </c>
    </row>
    <row r="257" spans="1:8">
      <c r="A257" s="229"/>
      <c r="B257" s="230"/>
      <c r="C257" s="230"/>
      <c r="D257" s="229"/>
      <c r="E257" s="259"/>
      <c r="F257" s="209"/>
      <c r="G257" s="286" t="str">
        <f>IF(C257="","",VLOOKUP(C257,Tables!$A$12:$B$55,2,FALSE))</f>
        <v/>
      </c>
      <c r="H257" s="286" t="str">
        <f>IF(D257="","",VLOOKUP(C257,Tables!$A$12:$B$55,2,FALSE))</f>
        <v/>
      </c>
    </row>
    <row r="258" spans="1:8">
      <c r="A258" s="229"/>
      <c r="B258" s="230"/>
      <c r="C258" s="230"/>
      <c r="D258" s="229"/>
      <c r="E258" s="259"/>
      <c r="F258" s="209"/>
      <c r="G258" s="286" t="str">
        <f>IF(C258="","",VLOOKUP(C258,Tables!$A$12:$B$55,2,FALSE))</f>
        <v/>
      </c>
      <c r="H258" s="286" t="str">
        <f>IF(D258="","",VLOOKUP(C258,Tables!$A$12:$B$55,2,FALSE))</f>
        <v/>
      </c>
    </row>
    <row r="259" spans="1:8">
      <c r="A259" s="229"/>
      <c r="B259" s="230"/>
      <c r="C259" s="230"/>
      <c r="D259" s="229"/>
      <c r="E259" s="259"/>
      <c r="F259" s="209"/>
      <c r="G259" s="286" t="str">
        <f>IF(C259="","",VLOOKUP(C259,Tables!$A$12:$B$55,2,FALSE))</f>
        <v/>
      </c>
      <c r="H259" s="286" t="str">
        <f>IF(D259="","",VLOOKUP(C259,Tables!$A$12:$B$55,2,FALSE))</f>
        <v/>
      </c>
    </row>
    <row r="260" spans="1:8">
      <c r="A260" s="229"/>
      <c r="B260" s="230"/>
      <c r="C260" s="230"/>
      <c r="D260" s="229"/>
      <c r="E260" s="259"/>
      <c r="F260" s="209"/>
      <c r="G260" s="286" t="str">
        <f>IF(C260="","",VLOOKUP(C260,Tables!$A$12:$B$55,2,FALSE))</f>
        <v/>
      </c>
      <c r="H260" s="286" t="str">
        <f>IF(D260="","",VLOOKUP(C260,Tables!$A$12:$B$55,2,FALSE))</f>
        <v/>
      </c>
    </row>
    <row r="261" spans="1:8">
      <c r="A261" s="229"/>
      <c r="B261" s="230"/>
      <c r="C261" s="230"/>
      <c r="D261" s="229"/>
      <c r="E261" s="259"/>
      <c r="F261" s="209"/>
      <c r="G261" s="286" t="str">
        <f>IF(C261="","",VLOOKUP(C261,Tables!$A$12:$B$55,2,FALSE))</f>
        <v/>
      </c>
      <c r="H261" s="286" t="str">
        <f>IF(D261="","",VLOOKUP(C261,Tables!$A$12:$B$55,2,FALSE))</f>
        <v/>
      </c>
    </row>
    <row r="262" spans="1:8">
      <c r="A262" s="229"/>
      <c r="B262" s="230"/>
      <c r="C262" s="230"/>
      <c r="D262" s="229"/>
      <c r="E262" s="259"/>
      <c r="F262" s="209"/>
      <c r="G262" s="286" t="str">
        <f>IF(C262="","",VLOOKUP(C262,Tables!$A$12:$B$55,2,FALSE))</f>
        <v/>
      </c>
      <c r="H262" s="286" t="str">
        <f>IF(D262="","",VLOOKUP(C262,Tables!$A$12:$B$55,2,FALSE))</f>
        <v/>
      </c>
    </row>
    <row r="263" spans="1:8">
      <c r="A263" s="229"/>
      <c r="B263" s="230"/>
      <c r="C263" s="230"/>
      <c r="D263" s="229"/>
      <c r="E263" s="259"/>
      <c r="F263" s="209"/>
      <c r="G263" s="286" t="str">
        <f>IF(C263="","",VLOOKUP(C263,Tables!$A$12:$B$55,2,FALSE))</f>
        <v/>
      </c>
      <c r="H263" s="286" t="str">
        <f>IF(D263="","",VLOOKUP(C263,Tables!$A$12:$B$55,2,FALSE))</f>
        <v/>
      </c>
    </row>
    <row r="264" spans="1:8">
      <c r="A264" s="229"/>
      <c r="B264" s="230"/>
      <c r="C264" s="230"/>
      <c r="D264" s="229"/>
      <c r="E264" s="259"/>
      <c r="F264" s="209"/>
      <c r="G264" s="286" t="str">
        <f>IF(C264="","",VLOOKUP(C264,Tables!$A$12:$B$55,2,FALSE))</f>
        <v/>
      </c>
      <c r="H264" s="286" t="str">
        <f>IF(D264="","",VLOOKUP(C264,Tables!$A$12:$B$55,2,FALSE))</f>
        <v/>
      </c>
    </row>
    <row r="265" spans="1:8">
      <c r="A265" s="229"/>
      <c r="B265" s="230"/>
      <c r="C265" s="230"/>
      <c r="D265" s="229"/>
      <c r="E265" s="259"/>
      <c r="F265" s="209"/>
      <c r="G265" s="286" t="str">
        <f>IF(C265="","",VLOOKUP(C265,Tables!$A$12:$B$55,2,FALSE))</f>
        <v/>
      </c>
      <c r="H265" s="286" t="str">
        <f>IF(D265="","",VLOOKUP(C265,Tables!$A$12:$B$55,2,FALSE))</f>
        <v/>
      </c>
    </row>
    <row r="266" spans="1:8">
      <c r="A266" s="229"/>
      <c r="B266" s="230"/>
      <c r="C266" s="230"/>
      <c r="D266" s="229"/>
      <c r="E266" s="259"/>
      <c r="F266" s="209"/>
      <c r="G266" s="286" t="str">
        <f>IF(C266="","",VLOOKUP(C266,Tables!$A$12:$B$55,2,FALSE))</f>
        <v/>
      </c>
      <c r="H266" s="286" t="str">
        <f>IF(D266="","",VLOOKUP(C266,Tables!$A$12:$B$55,2,FALSE))</f>
        <v/>
      </c>
    </row>
    <row r="267" spans="1:8">
      <c r="A267" s="229"/>
      <c r="B267" s="230"/>
      <c r="C267" s="230"/>
      <c r="D267" s="229"/>
      <c r="E267" s="259"/>
      <c r="F267" s="209"/>
      <c r="G267" s="286" t="str">
        <f>IF(C267="","",VLOOKUP(C267,Tables!$A$12:$B$55,2,FALSE))</f>
        <v/>
      </c>
      <c r="H267" s="286" t="str">
        <f>IF(D267="","",VLOOKUP(C267,Tables!$A$12:$B$55,2,FALSE))</f>
        <v/>
      </c>
    </row>
    <row r="268" spans="1:8">
      <c r="A268" s="229"/>
      <c r="B268" s="230"/>
      <c r="C268" s="230"/>
      <c r="D268" s="229"/>
      <c r="E268" s="259"/>
      <c r="F268" s="209"/>
      <c r="G268" s="286" t="str">
        <f>IF(C268="","",VLOOKUP(C268,Tables!$A$12:$B$55,2,FALSE))</f>
        <v/>
      </c>
      <c r="H268" s="286" t="str">
        <f>IF(D268="","",VLOOKUP(C268,Tables!$A$12:$B$55,2,FALSE))</f>
        <v/>
      </c>
    </row>
    <row r="269" spans="1:8">
      <c r="A269" s="229"/>
      <c r="B269" s="230"/>
      <c r="C269" s="230"/>
      <c r="D269" s="229"/>
      <c r="E269" s="259"/>
      <c r="F269" s="209"/>
      <c r="G269" s="286" t="str">
        <f>IF(C269="","",VLOOKUP(C269,Tables!$A$12:$B$55,2,FALSE))</f>
        <v/>
      </c>
      <c r="H269" s="286" t="str">
        <f>IF(D269="","",VLOOKUP(C269,Tables!$A$12:$B$55,2,FALSE))</f>
        <v/>
      </c>
    </row>
    <row r="270" spans="1:8">
      <c r="A270" s="229"/>
      <c r="B270" s="230"/>
      <c r="C270" s="230"/>
      <c r="D270" s="229"/>
      <c r="E270" s="259"/>
      <c r="F270" s="209"/>
      <c r="G270" s="286" t="str">
        <f>IF(C270="","",VLOOKUP(C270,Tables!$A$12:$B$55,2,FALSE))</f>
        <v/>
      </c>
      <c r="H270" s="286" t="str">
        <f>IF(D270="","",VLOOKUP(C270,Tables!$A$12:$B$55,2,FALSE))</f>
        <v/>
      </c>
    </row>
    <row r="271" spans="1:8">
      <c r="A271" s="229"/>
      <c r="B271" s="230"/>
      <c r="C271" s="230"/>
      <c r="D271" s="229"/>
      <c r="E271" s="259"/>
      <c r="F271" s="209"/>
      <c r="G271" s="286" t="str">
        <f>IF(C271="","",VLOOKUP(C271,Tables!$A$12:$B$55,2,FALSE))</f>
        <v/>
      </c>
      <c r="H271" s="286" t="str">
        <f>IF(D271="","",VLOOKUP(C271,Tables!$A$12:$B$55,2,FALSE))</f>
        <v/>
      </c>
    </row>
    <row r="272" spans="1:8">
      <c r="A272" s="229"/>
      <c r="B272" s="230"/>
      <c r="C272" s="230"/>
      <c r="D272" s="229"/>
      <c r="E272" s="259"/>
      <c r="F272" s="209"/>
      <c r="G272" s="286" t="str">
        <f>IF(C272="","",VLOOKUP(C272,Tables!$A$12:$B$55,2,FALSE))</f>
        <v/>
      </c>
      <c r="H272" s="286" t="str">
        <f>IF(D272="","",VLOOKUP(C272,Tables!$A$12:$B$55,2,FALSE))</f>
        <v/>
      </c>
    </row>
    <row r="273" spans="1:8">
      <c r="A273" s="229"/>
      <c r="B273" s="230"/>
      <c r="C273" s="230"/>
      <c r="D273" s="229"/>
      <c r="E273" s="259"/>
      <c r="F273" s="209"/>
      <c r="G273" s="286" t="str">
        <f>IF(C273="","",VLOOKUP(C273,Tables!$A$12:$B$55,2,FALSE))</f>
        <v/>
      </c>
      <c r="H273" s="286" t="str">
        <f>IF(D273="","",VLOOKUP(C273,Tables!$A$12:$B$55,2,FALSE))</f>
        <v/>
      </c>
    </row>
    <row r="274" spans="1:8">
      <c r="A274" s="229"/>
      <c r="B274" s="230"/>
      <c r="C274" s="230"/>
      <c r="D274" s="229"/>
      <c r="E274" s="259"/>
      <c r="F274" s="209"/>
      <c r="G274" s="286" t="str">
        <f>IF(C274="","",VLOOKUP(C274,Tables!$A$12:$B$55,2,FALSE))</f>
        <v/>
      </c>
      <c r="H274" s="286" t="str">
        <f>IF(D274="","",VLOOKUP(C274,Tables!$A$12:$B$55,2,FALSE))</f>
        <v/>
      </c>
    </row>
    <row r="275" spans="1:8">
      <c r="A275" s="229"/>
      <c r="B275" s="230"/>
      <c r="C275" s="230"/>
      <c r="D275" s="229"/>
      <c r="E275" s="259"/>
      <c r="F275" s="209"/>
      <c r="G275" s="286" t="str">
        <f>IF(C275="","",VLOOKUP(C275,Tables!$A$12:$B$55,2,FALSE))</f>
        <v/>
      </c>
      <c r="H275" s="286" t="str">
        <f>IF(D275="","",VLOOKUP(C275,Tables!$A$12:$B$55,2,FALSE))</f>
        <v/>
      </c>
    </row>
    <row r="276" spans="1:8">
      <c r="A276" s="229"/>
      <c r="B276" s="230"/>
      <c r="C276" s="230"/>
      <c r="D276" s="229"/>
      <c r="E276" s="259"/>
      <c r="F276" s="209"/>
      <c r="G276" s="286" t="str">
        <f>IF(C276="","",VLOOKUP(C276,Tables!$A$12:$B$55,2,FALSE))</f>
        <v/>
      </c>
      <c r="H276" s="286" t="str">
        <f>IF(D276="","",VLOOKUP(C276,Tables!$A$12:$B$55,2,FALSE))</f>
        <v/>
      </c>
    </row>
    <row r="277" spans="1:8">
      <c r="A277" s="229"/>
      <c r="B277" s="230"/>
      <c r="C277" s="230"/>
      <c r="D277" s="229"/>
      <c r="E277" s="259"/>
      <c r="F277" s="209"/>
      <c r="G277" s="286" t="str">
        <f>IF(C277="","",VLOOKUP(C277,Tables!$A$12:$B$55,2,FALSE))</f>
        <v/>
      </c>
      <c r="H277" s="286" t="str">
        <f>IF(D277="","",VLOOKUP(C277,Tables!$A$12:$B$55,2,FALSE))</f>
        <v/>
      </c>
    </row>
    <row r="278" spans="1:8">
      <c r="A278" s="229"/>
      <c r="B278" s="230"/>
      <c r="C278" s="230"/>
      <c r="D278" s="229"/>
      <c r="E278" s="259"/>
      <c r="F278" s="209"/>
      <c r="G278" s="286" t="str">
        <f>IF(C278="","",VLOOKUP(C278,Tables!$A$12:$B$55,2,FALSE))</f>
        <v/>
      </c>
      <c r="H278" s="286" t="str">
        <f>IF(D278="","",VLOOKUP(C278,Tables!$A$12:$B$55,2,FALSE))</f>
        <v/>
      </c>
    </row>
    <row r="279" spans="1:8">
      <c r="A279" s="229"/>
      <c r="B279" s="230"/>
      <c r="C279" s="230"/>
      <c r="D279" s="229"/>
      <c r="E279" s="259"/>
      <c r="F279" s="209"/>
      <c r="G279" s="286" t="str">
        <f>IF(C279="","",VLOOKUP(C279,Tables!$A$12:$B$55,2,FALSE))</f>
        <v/>
      </c>
      <c r="H279" s="286" t="str">
        <f>IF(D279="","",VLOOKUP(C279,Tables!$A$12:$B$55,2,FALSE))</f>
        <v/>
      </c>
    </row>
    <row r="280" spans="1:8">
      <c r="A280" s="229"/>
      <c r="B280" s="230"/>
      <c r="C280" s="230"/>
      <c r="D280" s="229"/>
      <c r="E280" s="259"/>
      <c r="F280" s="209"/>
      <c r="G280" s="286" t="str">
        <f>IF(C280="","",VLOOKUP(C280,Tables!$A$12:$B$55,2,FALSE))</f>
        <v/>
      </c>
      <c r="H280" s="286" t="str">
        <f>IF(D280="","",VLOOKUP(C280,Tables!$A$12:$B$55,2,FALSE))</f>
        <v/>
      </c>
    </row>
    <row r="281" spans="1:8">
      <c r="A281" s="229"/>
      <c r="B281" s="230"/>
      <c r="C281" s="230"/>
      <c r="D281" s="229"/>
      <c r="E281" s="259"/>
      <c r="F281" s="209"/>
      <c r="G281" s="286" t="str">
        <f>IF(C281="","",VLOOKUP(C281,Tables!$A$12:$B$55,2,FALSE))</f>
        <v/>
      </c>
      <c r="H281" s="286" t="str">
        <f>IF(D281="","",VLOOKUP(C281,Tables!$A$12:$B$55,2,FALSE))</f>
        <v/>
      </c>
    </row>
    <row r="282" spans="1:8">
      <c r="A282" s="229"/>
      <c r="B282" s="230"/>
      <c r="C282" s="230"/>
      <c r="D282" s="229"/>
      <c r="E282" s="259"/>
      <c r="F282" s="209"/>
      <c r="G282" s="286" t="str">
        <f>IF(C282="","",VLOOKUP(C282,Tables!$A$12:$B$55,2,FALSE))</f>
        <v/>
      </c>
      <c r="H282" s="286" t="str">
        <f>IF(D282="","",VLOOKUP(C282,Tables!$A$12:$B$55,2,FALSE))</f>
        <v/>
      </c>
    </row>
    <row r="283" spans="1:8">
      <c r="A283" s="229"/>
      <c r="B283" s="230"/>
      <c r="C283" s="230"/>
      <c r="D283" s="229"/>
      <c r="E283" s="259"/>
      <c r="F283" s="209"/>
      <c r="G283" s="286" t="str">
        <f>IF(C283="","",VLOOKUP(C283,Tables!$A$12:$B$55,2,FALSE))</f>
        <v/>
      </c>
      <c r="H283" s="286" t="str">
        <f>IF(D283="","",VLOOKUP(C283,Tables!$A$12:$B$55,2,FALSE))</f>
        <v/>
      </c>
    </row>
    <row r="284" spans="1:8">
      <c r="A284" s="229"/>
      <c r="B284" s="230"/>
      <c r="C284" s="230"/>
      <c r="D284" s="229"/>
      <c r="E284" s="259"/>
      <c r="F284" s="209"/>
      <c r="G284" s="286" t="str">
        <f>IF(C284="","",VLOOKUP(C284,Tables!$A$12:$B$55,2,FALSE))</f>
        <v/>
      </c>
      <c r="H284" s="286" t="str">
        <f>IF(D284="","",VLOOKUP(C284,Tables!$A$12:$B$55,2,FALSE))</f>
        <v/>
      </c>
    </row>
    <row r="285" spans="1:8">
      <c r="A285" s="229"/>
      <c r="B285" s="230"/>
      <c r="C285" s="230"/>
      <c r="D285" s="229"/>
      <c r="E285" s="259"/>
      <c r="F285" s="209"/>
      <c r="G285" s="286" t="str">
        <f>IF(C285="","",VLOOKUP(C285,Tables!$A$12:$B$55,2,FALSE))</f>
        <v/>
      </c>
      <c r="H285" s="286" t="str">
        <f>IF(D285="","",VLOOKUP(C285,Tables!$A$12:$B$55,2,FALSE))</f>
        <v/>
      </c>
    </row>
    <row r="286" spans="1:8">
      <c r="A286" s="229"/>
      <c r="B286" s="230"/>
      <c r="C286" s="230"/>
      <c r="D286" s="229"/>
      <c r="E286" s="259"/>
      <c r="F286" s="209"/>
      <c r="G286" s="286" t="str">
        <f>IF(C286="","",VLOOKUP(C286,Tables!$A$12:$B$55,2,FALSE))</f>
        <v/>
      </c>
      <c r="H286" s="286" t="str">
        <f>IF(D286="","",VLOOKUP(C286,Tables!$A$12:$B$55,2,FALSE))</f>
        <v/>
      </c>
    </row>
    <row r="287" spans="1:8">
      <c r="A287" s="229"/>
      <c r="B287" s="230"/>
      <c r="C287" s="230"/>
      <c r="D287" s="229"/>
      <c r="E287" s="259"/>
      <c r="F287" s="209"/>
      <c r="G287" s="286" t="str">
        <f>IF(C287="","",VLOOKUP(C287,Tables!$A$12:$B$55,2,FALSE))</f>
        <v/>
      </c>
      <c r="H287" s="286" t="str">
        <f>IF(D287="","",VLOOKUP(C287,Tables!$A$12:$B$55,2,FALSE))</f>
        <v/>
      </c>
    </row>
    <row r="288" spans="1:8">
      <c r="A288" s="229"/>
      <c r="B288" s="230"/>
      <c r="C288" s="230"/>
      <c r="D288" s="229"/>
      <c r="E288" s="259"/>
      <c r="F288" s="209"/>
      <c r="G288" s="286" t="str">
        <f>IF(C288="","",VLOOKUP(C288,Tables!$A$12:$B$55,2,FALSE))</f>
        <v/>
      </c>
      <c r="H288" s="286" t="str">
        <f>IF(D288="","",VLOOKUP(C288,Tables!$A$12:$B$55,2,FALSE))</f>
        <v/>
      </c>
    </row>
    <row r="289" spans="1:8">
      <c r="A289" s="229"/>
      <c r="B289" s="230"/>
      <c r="C289" s="230"/>
      <c r="D289" s="229"/>
      <c r="E289" s="259"/>
      <c r="F289" s="209"/>
      <c r="G289" s="286" t="str">
        <f>IF(C289="","",VLOOKUP(C289,Tables!$A$12:$B$55,2,FALSE))</f>
        <v/>
      </c>
      <c r="H289" s="286" t="str">
        <f>IF(D289="","",VLOOKUP(C289,Tables!$A$12:$B$55,2,FALSE))</f>
        <v/>
      </c>
    </row>
    <row r="290" spans="1:8">
      <c r="A290" s="229"/>
      <c r="B290" s="230"/>
      <c r="C290" s="230"/>
      <c r="D290" s="229"/>
      <c r="E290" s="259"/>
      <c r="F290" s="209"/>
      <c r="G290" s="286" t="str">
        <f>IF(C290="","",VLOOKUP(C290,Tables!$A$12:$B$55,2,FALSE))</f>
        <v/>
      </c>
      <c r="H290" s="286" t="str">
        <f>IF(D290="","",VLOOKUP(C290,Tables!$A$12:$B$55,2,FALSE))</f>
        <v/>
      </c>
    </row>
    <row r="291" spans="1:8">
      <c r="A291" s="229"/>
      <c r="B291" s="230"/>
      <c r="C291" s="230"/>
      <c r="D291" s="229"/>
      <c r="E291" s="259"/>
      <c r="F291" s="209"/>
      <c r="G291" s="286" t="str">
        <f>IF(C291="","",VLOOKUP(C291,Tables!$A$12:$B$55,2,FALSE))</f>
        <v/>
      </c>
      <c r="H291" s="286" t="str">
        <f>IF(D291="","",VLOOKUP(C291,Tables!$A$12:$B$55,2,FALSE))</f>
        <v/>
      </c>
    </row>
    <row r="292" spans="1:8">
      <c r="A292" s="229"/>
      <c r="B292" s="230"/>
      <c r="C292" s="230"/>
      <c r="D292" s="229"/>
      <c r="E292" s="259"/>
      <c r="F292" s="209"/>
      <c r="G292" s="286" t="str">
        <f>IF(C292="","",VLOOKUP(C292,Tables!$A$12:$B$55,2,FALSE))</f>
        <v/>
      </c>
      <c r="H292" s="286" t="str">
        <f>IF(D292="","",VLOOKUP(C292,Tables!$A$12:$B$55,2,FALSE))</f>
        <v/>
      </c>
    </row>
    <row r="293" spans="1:8">
      <c r="A293" s="229"/>
      <c r="B293" s="230"/>
      <c r="C293" s="230"/>
      <c r="D293" s="229"/>
      <c r="E293" s="259"/>
      <c r="F293" s="209"/>
      <c r="G293" s="286" t="str">
        <f>IF(C293="","",VLOOKUP(C293,Tables!$A$12:$B$55,2,FALSE))</f>
        <v/>
      </c>
      <c r="H293" s="286" t="str">
        <f>IF(D293="","",VLOOKUP(C293,Tables!$A$12:$B$55,2,FALSE))</f>
        <v/>
      </c>
    </row>
    <row r="294" spans="1:8">
      <c r="A294" s="229"/>
      <c r="B294" s="230"/>
      <c r="C294" s="230"/>
      <c r="D294" s="229"/>
      <c r="E294" s="259"/>
      <c r="F294" s="209"/>
      <c r="G294" s="286" t="str">
        <f>IF(C294="","",VLOOKUP(C294,Tables!$A$12:$B$55,2,FALSE))</f>
        <v/>
      </c>
      <c r="H294" s="286" t="str">
        <f>IF(D294="","",VLOOKUP(C294,Tables!$A$12:$B$55,2,FALSE))</f>
        <v/>
      </c>
    </row>
    <row r="295" spans="1:8">
      <c r="A295" s="229"/>
      <c r="B295" s="230"/>
      <c r="C295" s="230"/>
      <c r="D295" s="229"/>
      <c r="E295" s="259"/>
      <c r="F295" s="209"/>
      <c r="G295" s="286" t="str">
        <f>IF(C295="","",VLOOKUP(C295,Tables!$A$12:$B$55,2,FALSE))</f>
        <v/>
      </c>
      <c r="H295" s="286" t="str">
        <f>IF(D295="","",VLOOKUP(C295,Tables!$A$12:$B$55,2,FALSE))</f>
        <v/>
      </c>
    </row>
    <row r="296" spans="1:8">
      <c r="A296" s="229"/>
      <c r="B296" s="230"/>
      <c r="C296" s="230"/>
      <c r="D296" s="229"/>
      <c r="E296" s="259"/>
      <c r="F296" s="209"/>
      <c r="G296" s="286" t="str">
        <f>IF(C296="","",VLOOKUP(C296,Tables!$A$12:$B$55,2,FALSE))</f>
        <v/>
      </c>
      <c r="H296" s="286" t="str">
        <f>IF(D296="","",VLOOKUP(C296,Tables!$A$12:$B$55,2,FALSE))</f>
        <v/>
      </c>
    </row>
    <row r="297" spans="1:8">
      <c r="A297" s="229"/>
      <c r="B297" s="230"/>
      <c r="C297" s="230"/>
      <c r="D297" s="229"/>
      <c r="E297" s="259"/>
      <c r="F297" s="209"/>
      <c r="G297" s="286" t="str">
        <f>IF(C297="","",VLOOKUP(C297,Tables!$A$12:$B$55,2,FALSE))</f>
        <v/>
      </c>
      <c r="H297" s="286" t="str">
        <f>IF(D297="","",VLOOKUP(C297,Tables!$A$12:$B$55,2,FALSE))</f>
        <v/>
      </c>
    </row>
    <row r="298" spans="1:8">
      <c r="A298" s="229"/>
      <c r="B298" s="230"/>
      <c r="C298" s="230"/>
      <c r="D298" s="229"/>
      <c r="E298" s="259"/>
      <c r="F298" s="209"/>
      <c r="G298" s="286" t="str">
        <f>IF(C298="","",VLOOKUP(C298,Tables!$A$12:$B$55,2,FALSE))</f>
        <v/>
      </c>
      <c r="H298" s="286" t="str">
        <f>IF(D298="","",VLOOKUP(C298,Tables!$A$12:$B$55,2,FALSE))</f>
        <v/>
      </c>
    </row>
    <row r="299" spans="1:8">
      <c r="A299" s="229"/>
      <c r="B299" s="230"/>
      <c r="C299" s="230"/>
      <c r="D299" s="229"/>
      <c r="E299" s="259"/>
      <c r="F299" s="209"/>
      <c r="G299" s="286" t="str">
        <f>IF(C299="","",VLOOKUP(C299,Tables!$A$12:$B$55,2,FALSE))</f>
        <v/>
      </c>
      <c r="H299" s="286" t="str">
        <f>IF(D299="","",VLOOKUP(C299,Tables!$A$12:$B$55,2,FALSE))</f>
        <v/>
      </c>
    </row>
    <row r="300" spans="1:8">
      <c r="A300" s="229"/>
      <c r="B300" s="230"/>
      <c r="C300" s="230"/>
      <c r="D300" s="229"/>
      <c r="E300" s="259"/>
      <c r="F300" s="209"/>
      <c r="G300" s="286" t="str">
        <f>IF(C300="","",VLOOKUP(C300,Tables!$A$12:$B$55,2,FALSE))</f>
        <v/>
      </c>
      <c r="H300" s="286" t="str">
        <f>IF(D300="","",VLOOKUP(C300,Tables!$A$12:$B$55,2,FALSE))</f>
        <v/>
      </c>
    </row>
    <row r="301" spans="1:8">
      <c r="A301" s="229"/>
      <c r="B301" s="230"/>
      <c r="C301" s="230"/>
      <c r="D301" s="229"/>
      <c r="E301" s="259"/>
      <c r="F301" s="209"/>
      <c r="G301" s="286" t="str">
        <f>IF(C301="","",VLOOKUP(C301,Tables!$A$12:$B$55,2,FALSE))</f>
        <v/>
      </c>
      <c r="H301" s="286" t="str">
        <f>IF(D301="","",VLOOKUP(C301,Tables!$A$12:$B$55,2,FALSE))</f>
        <v/>
      </c>
    </row>
    <row r="302" spans="1:8">
      <c r="A302" s="229"/>
      <c r="B302" s="230"/>
      <c r="C302" s="230"/>
      <c r="D302" s="229"/>
      <c r="E302" s="259"/>
      <c r="F302" s="209"/>
      <c r="G302" s="286" t="str">
        <f>IF(C302="","",VLOOKUP(C302,Tables!$A$12:$B$55,2,FALSE))</f>
        <v/>
      </c>
      <c r="H302" s="286" t="str">
        <f>IF(D302="","",VLOOKUP(C302,Tables!$A$12:$B$55,2,FALSE))</f>
        <v/>
      </c>
    </row>
    <row r="303" spans="1:8">
      <c r="A303" s="229"/>
      <c r="B303" s="230"/>
      <c r="C303" s="230"/>
      <c r="D303" s="229"/>
      <c r="E303" s="259"/>
      <c r="F303" s="209"/>
      <c r="G303" s="286" t="str">
        <f>IF(C303="","",VLOOKUP(C303,Tables!$A$12:$B$55,2,FALSE))</f>
        <v/>
      </c>
      <c r="H303" s="286" t="str">
        <f>IF(D303="","",VLOOKUP(C303,Tables!$A$12:$B$55,2,FALSE))</f>
        <v/>
      </c>
    </row>
    <row r="304" spans="1:8">
      <c r="A304" s="229"/>
      <c r="B304" s="230"/>
      <c r="C304" s="230"/>
      <c r="D304" s="229"/>
      <c r="E304" s="259"/>
      <c r="F304" s="209"/>
      <c r="G304" s="286" t="str">
        <f>IF(C304="","",VLOOKUP(C304,Tables!$A$12:$B$55,2,FALSE))</f>
        <v/>
      </c>
      <c r="H304" s="286" t="str">
        <f>IF(D304="","",VLOOKUP(C304,Tables!$A$12:$B$55,2,FALSE))</f>
        <v/>
      </c>
    </row>
    <row r="305" spans="1:8">
      <c r="A305" s="229"/>
      <c r="B305" s="230"/>
      <c r="C305" s="230"/>
      <c r="D305" s="229"/>
      <c r="E305" s="259"/>
      <c r="F305" s="209"/>
      <c r="G305" s="286" t="str">
        <f>IF(C305="","",VLOOKUP(C305,Tables!$A$12:$B$55,2,FALSE))</f>
        <v/>
      </c>
      <c r="H305" s="286" t="str">
        <f>IF(D305="","",VLOOKUP(C305,Tables!$A$12:$B$55,2,FALSE))</f>
        <v/>
      </c>
    </row>
    <row r="306" spans="1:8">
      <c r="A306" s="229"/>
      <c r="B306" s="230"/>
      <c r="C306" s="230"/>
      <c r="D306" s="229"/>
      <c r="E306" s="259"/>
      <c r="F306" s="209"/>
      <c r="G306" s="286" t="str">
        <f>IF(C306="","",VLOOKUP(C306,Tables!$A$12:$B$55,2,FALSE))</f>
        <v/>
      </c>
      <c r="H306" s="286" t="str">
        <f>IF(D306="","",VLOOKUP(C306,Tables!$A$12:$B$55,2,FALSE))</f>
        <v/>
      </c>
    </row>
    <row r="307" spans="1:8">
      <c r="A307" s="229"/>
      <c r="B307" s="230"/>
      <c r="C307" s="230"/>
      <c r="D307" s="229"/>
      <c r="E307" s="259"/>
      <c r="F307" s="209"/>
      <c r="G307" s="286" t="str">
        <f>IF(C307="","",VLOOKUP(C307,Tables!$A$12:$B$55,2,FALSE))</f>
        <v/>
      </c>
      <c r="H307" s="286" t="str">
        <f>IF(D307="","",VLOOKUP(C307,Tables!$A$12:$B$55,2,FALSE))</f>
        <v/>
      </c>
    </row>
    <row r="308" spans="1:8">
      <c r="A308" s="229"/>
      <c r="B308" s="230"/>
      <c r="C308" s="230"/>
      <c r="D308" s="229"/>
      <c r="E308" s="259"/>
      <c r="F308" s="209"/>
      <c r="G308" s="286" t="str">
        <f>IF(C308="","",VLOOKUP(C308,Tables!$A$12:$B$55,2,FALSE))</f>
        <v/>
      </c>
      <c r="H308" s="286" t="str">
        <f>IF(D308="","",VLOOKUP(C308,Tables!$A$12:$B$55,2,FALSE))</f>
        <v/>
      </c>
    </row>
    <row r="309" spans="1:8">
      <c r="A309" s="229"/>
      <c r="B309" s="230"/>
      <c r="C309" s="230"/>
      <c r="D309" s="229"/>
      <c r="E309" s="259"/>
      <c r="F309" s="209"/>
      <c r="G309" s="286" t="str">
        <f>IF(C309="","",VLOOKUP(C309,Tables!$A$12:$B$55,2,FALSE))</f>
        <v/>
      </c>
      <c r="H309" s="286" t="str">
        <f>IF(D309="","",VLOOKUP(C309,Tables!$A$12:$B$55,2,FALSE))</f>
        <v/>
      </c>
    </row>
    <row r="310" spans="1:8">
      <c r="A310" s="229"/>
      <c r="B310" s="230"/>
      <c r="C310" s="230"/>
      <c r="D310" s="229"/>
      <c r="E310" s="259"/>
      <c r="F310" s="209"/>
      <c r="G310" s="286" t="str">
        <f>IF(C310="","",VLOOKUP(C310,Tables!$A$12:$B$55,2,FALSE))</f>
        <v/>
      </c>
      <c r="H310" s="286" t="str">
        <f>IF(D310="","",VLOOKUP(C310,Tables!$A$12:$B$55,2,FALSE))</f>
        <v/>
      </c>
    </row>
    <row r="311" spans="1:8">
      <c r="A311" s="229"/>
      <c r="B311" s="230"/>
      <c r="C311" s="230"/>
      <c r="D311" s="229"/>
      <c r="E311" s="259"/>
      <c r="F311" s="209"/>
      <c r="G311" s="286" t="str">
        <f>IF(C311="","",VLOOKUP(C311,Tables!$A$12:$B$55,2,FALSE))</f>
        <v/>
      </c>
      <c r="H311" s="286" t="str">
        <f>IF(D311="","",VLOOKUP(C311,Tables!$A$12:$B$55,2,FALSE))</f>
        <v/>
      </c>
    </row>
    <row r="312" spans="1:8">
      <c r="A312" s="229"/>
      <c r="B312" s="230"/>
      <c r="C312" s="230"/>
      <c r="D312" s="229"/>
      <c r="E312" s="259"/>
      <c r="F312" s="209"/>
      <c r="G312" s="286" t="str">
        <f>IF(C312="","",VLOOKUP(C312,Tables!$A$12:$B$55,2,FALSE))</f>
        <v/>
      </c>
      <c r="H312" s="286" t="str">
        <f>IF(D312="","",VLOOKUP(C312,Tables!$A$12:$B$55,2,FALSE))</f>
        <v/>
      </c>
    </row>
    <row r="313" spans="1:8">
      <c r="A313" s="229"/>
      <c r="B313" s="230"/>
      <c r="C313" s="230"/>
      <c r="D313" s="229"/>
      <c r="E313" s="259"/>
      <c r="F313" s="209"/>
      <c r="G313" s="286" t="str">
        <f>IF(C313="","",VLOOKUP(C313,Tables!$A$12:$B$55,2,FALSE))</f>
        <v/>
      </c>
      <c r="H313" s="286" t="str">
        <f>IF(D313="","",VLOOKUP(C313,Tables!$A$12:$B$55,2,FALSE))</f>
        <v/>
      </c>
    </row>
    <row r="314" spans="1:8">
      <c r="A314" s="229"/>
      <c r="B314" s="230"/>
      <c r="C314" s="230"/>
      <c r="D314" s="229"/>
      <c r="E314" s="259"/>
      <c r="F314" s="209"/>
      <c r="G314" s="286" t="str">
        <f>IF(C314="","",VLOOKUP(C314,Tables!$A$12:$B$55,2,FALSE))</f>
        <v/>
      </c>
      <c r="H314" s="286" t="str">
        <f>IF(D314="","",VLOOKUP(C314,Tables!$A$12:$B$55,2,FALSE))</f>
        <v/>
      </c>
    </row>
    <row r="315" spans="1:8">
      <c r="A315" s="229"/>
      <c r="B315" s="230"/>
      <c r="C315" s="230"/>
      <c r="D315" s="229"/>
      <c r="E315" s="259"/>
      <c r="F315" s="209"/>
      <c r="G315" s="286" t="str">
        <f>IF(C315="","",VLOOKUP(C315,Tables!$A$12:$B$55,2,FALSE))</f>
        <v/>
      </c>
      <c r="H315" s="286" t="str">
        <f>IF(D315="","",VLOOKUP(C315,Tables!$A$12:$B$55,2,FALSE))</f>
        <v/>
      </c>
    </row>
    <row r="316" spans="1:8">
      <c r="A316" s="229"/>
      <c r="B316" s="230"/>
      <c r="C316" s="230"/>
      <c r="D316" s="229"/>
      <c r="E316" s="259"/>
      <c r="F316" s="209"/>
      <c r="G316" s="286" t="str">
        <f>IF(C316="","",VLOOKUP(C316,Tables!$A$12:$B$55,2,FALSE))</f>
        <v/>
      </c>
      <c r="H316" s="286" t="str">
        <f>IF(D316="","",VLOOKUP(C316,Tables!$A$12:$B$55,2,FALSE))</f>
        <v/>
      </c>
    </row>
    <row r="317" spans="1:8">
      <c r="A317" s="229"/>
      <c r="B317" s="230"/>
      <c r="C317" s="230"/>
      <c r="D317" s="229"/>
      <c r="E317" s="259"/>
      <c r="F317" s="209"/>
      <c r="G317" s="286" t="str">
        <f>IF(C317="","",VLOOKUP(C317,Tables!$A$12:$B$55,2,FALSE))</f>
        <v/>
      </c>
      <c r="H317" s="286" t="str">
        <f>IF(D317="","",VLOOKUP(C317,Tables!$A$12:$B$55,2,FALSE))</f>
        <v/>
      </c>
    </row>
    <row r="318" spans="1:8">
      <c r="A318" s="229"/>
      <c r="B318" s="230"/>
      <c r="C318" s="230"/>
      <c r="D318" s="229"/>
      <c r="E318" s="259"/>
      <c r="F318" s="209"/>
      <c r="G318" s="286" t="str">
        <f>IF(C318="","",VLOOKUP(C318,Tables!$A$12:$B$55,2,FALSE))</f>
        <v/>
      </c>
      <c r="H318" s="286" t="str">
        <f>IF(D318="","",VLOOKUP(C318,Tables!$A$12:$B$55,2,FALSE))</f>
        <v/>
      </c>
    </row>
    <row r="319" spans="1:8">
      <c r="A319" s="229"/>
      <c r="B319" s="230"/>
      <c r="C319" s="230"/>
      <c r="D319" s="229"/>
      <c r="E319" s="259"/>
      <c r="F319" s="209"/>
      <c r="G319" s="286" t="str">
        <f>IF(C319="","",VLOOKUP(C319,Tables!$A$12:$B$55,2,FALSE))</f>
        <v/>
      </c>
      <c r="H319" s="286" t="str">
        <f>IF(D319="","",VLOOKUP(C319,Tables!$A$12:$B$55,2,FALSE))</f>
        <v/>
      </c>
    </row>
    <row r="320" spans="1:8">
      <c r="A320" s="229"/>
      <c r="B320" s="230"/>
      <c r="C320" s="230"/>
      <c r="D320" s="229"/>
      <c r="E320" s="259"/>
      <c r="F320" s="209"/>
      <c r="G320" s="286" t="str">
        <f>IF(C320="","",VLOOKUP(C320,Tables!$A$12:$B$55,2,FALSE))</f>
        <v/>
      </c>
      <c r="H320" s="286" t="str">
        <f>IF(D320="","",VLOOKUP(C320,Tables!$A$12:$B$55,2,FALSE))</f>
        <v/>
      </c>
    </row>
    <row r="321" spans="1:8">
      <c r="A321" s="229"/>
      <c r="B321" s="230"/>
      <c r="C321" s="230"/>
      <c r="D321" s="229"/>
      <c r="E321" s="259"/>
      <c r="F321" s="209"/>
      <c r="G321" s="286" t="str">
        <f>IF(C321="","",VLOOKUP(C321,Tables!$A$12:$B$55,2,FALSE))</f>
        <v/>
      </c>
      <c r="H321" s="286" t="str">
        <f>IF(D321="","",VLOOKUP(C321,Tables!$A$12:$B$55,2,FALSE))</f>
        <v/>
      </c>
    </row>
    <row r="322" spans="1:8">
      <c r="A322" s="229"/>
      <c r="B322" s="230"/>
      <c r="C322" s="230"/>
      <c r="D322" s="229"/>
      <c r="E322" s="259"/>
      <c r="F322" s="209"/>
      <c r="G322" s="286" t="str">
        <f>IF(C322="","",VLOOKUP(C322,Tables!$A$12:$B$55,2,FALSE))</f>
        <v/>
      </c>
      <c r="H322" s="286" t="str">
        <f>IF(D322="","",VLOOKUP(C322,Tables!$A$12:$B$55,2,FALSE))</f>
        <v/>
      </c>
    </row>
    <row r="323" spans="1:8">
      <c r="A323" s="229"/>
      <c r="B323" s="230"/>
      <c r="C323" s="230"/>
      <c r="D323" s="229"/>
      <c r="E323" s="259"/>
      <c r="F323" s="209"/>
      <c r="G323" s="286" t="str">
        <f>IF(C323="","",VLOOKUP(C323,Tables!$A$12:$B$55,2,FALSE))</f>
        <v/>
      </c>
      <c r="H323" s="286" t="str">
        <f>IF(D323="","",VLOOKUP(C323,Tables!$A$12:$B$55,2,FALSE))</f>
        <v/>
      </c>
    </row>
    <row r="324" spans="1:8">
      <c r="A324" s="229"/>
      <c r="B324" s="230"/>
      <c r="C324" s="230"/>
      <c r="D324" s="229"/>
      <c r="E324" s="259"/>
      <c r="F324" s="209"/>
      <c r="G324" s="286" t="str">
        <f>IF(C324="","",VLOOKUP(C324,Tables!$A$12:$B$55,2,FALSE))</f>
        <v/>
      </c>
      <c r="H324" s="286" t="str">
        <f>IF(D324="","",VLOOKUP(C324,Tables!$A$12:$B$55,2,FALSE))</f>
        <v/>
      </c>
    </row>
    <row r="325" spans="1:8">
      <c r="A325" s="229"/>
      <c r="B325" s="230"/>
      <c r="C325" s="230"/>
      <c r="D325" s="229"/>
      <c r="E325" s="259"/>
      <c r="F325" s="209"/>
      <c r="G325" s="286" t="str">
        <f>IF(C325="","",VLOOKUP(C325,Tables!$A$12:$B$55,2,FALSE))</f>
        <v/>
      </c>
      <c r="H325" s="286" t="str">
        <f>IF(D325="","",VLOOKUP(C325,Tables!$A$12:$B$55,2,FALSE))</f>
        <v/>
      </c>
    </row>
    <row r="326" spans="1:8">
      <c r="A326" s="229"/>
      <c r="B326" s="230"/>
      <c r="C326" s="230"/>
      <c r="D326" s="229"/>
      <c r="E326" s="259"/>
      <c r="F326" s="209"/>
      <c r="G326" s="286" t="str">
        <f>IF(C326="","",VLOOKUP(C326,Tables!$A$12:$B$55,2,FALSE))</f>
        <v/>
      </c>
      <c r="H326" s="286" t="str">
        <f>IF(D326="","",VLOOKUP(C326,Tables!$A$12:$B$55,2,FALSE))</f>
        <v/>
      </c>
    </row>
    <row r="327" spans="1:8">
      <c r="A327" s="229"/>
      <c r="B327" s="230"/>
      <c r="C327" s="230"/>
      <c r="D327" s="229"/>
      <c r="E327" s="259"/>
      <c r="F327" s="209"/>
      <c r="G327" s="286" t="str">
        <f>IF(C327="","",VLOOKUP(C327,Tables!$A$12:$B$55,2,FALSE))</f>
        <v/>
      </c>
      <c r="H327" s="286" t="str">
        <f>IF(D327="","",VLOOKUP(C327,Tables!$A$12:$B$55,2,FALSE))</f>
        <v/>
      </c>
    </row>
    <row r="328" spans="1:8">
      <c r="A328" s="229"/>
      <c r="B328" s="230"/>
      <c r="C328" s="230"/>
      <c r="D328" s="229"/>
      <c r="E328" s="259"/>
      <c r="F328" s="209"/>
      <c r="G328" s="286" t="str">
        <f>IF(C328="","",VLOOKUP(C328,Tables!$A$12:$B$55,2,FALSE))</f>
        <v/>
      </c>
      <c r="H328" s="286" t="str">
        <f>IF(D328="","",VLOOKUP(C328,Tables!$A$12:$B$55,2,FALSE))</f>
        <v/>
      </c>
    </row>
    <row r="329" spans="1:8">
      <c r="A329" s="229"/>
      <c r="B329" s="230"/>
      <c r="C329" s="230"/>
      <c r="D329" s="229"/>
      <c r="E329" s="259"/>
      <c r="F329" s="209"/>
      <c r="G329" s="286" t="str">
        <f>IF(C329="","",VLOOKUP(C329,Tables!$A$12:$B$55,2,FALSE))</f>
        <v/>
      </c>
      <c r="H329" s="286" t="str">
        <f>IF(D329="","",VLOOKUP(C329,Tables!$A$12:$B$55,2,FALSE))</f>
        <v/>
      </c>
    </row>
    <row r="330" spans="1:8">
      <c r="A330" s="229"/>
      <c r="B330" s="230"/>
      <c r="C330" s="230"/>
      <c r="D330" s="229"/>
      <c r="E330" s="259"/>
      <c r="F330" s="209"/>
      <c r="G330" s="286" t="str">
        <f>IF(C330="","",VLOOKUP(C330,Tables!$A$12:$B$55,2,FALSE))</f>
        <v/>
      </c>
      <c r="H330" s="286" t="str">
        <f>IF(D330="","",VLOOKUP(C330,Tables!$A$12:$B$55,2,FALSE))</f>
        <v/>
      </c>
    </row>
    <row r="331" spans="1:8">
      <c r="A331" s="229"/>
      <c r="B331" s="230"/>
      <c r="C331" s="230"/>
      <c r="D331" s="229"/>
      <c r="E331" s="259"/>
      <c r="F331" s="209"/>
      <c r="G331" s="286" t="str">
        <f>IF(C331="","",VLOOKUP(C331,Tables!$A$12:$B$55,2,FALSE))</f>
        <v/>
      </c>
      <c r="H331" s="286" t="str">
        <f>IF(D331="","",VLOOKUP(C331,Tables!$A$12:$B$55,2,FALSE))</f>
        <v/>
      </c>
    </row>
    <row r="332" spans="1:8">
      <c r="A332" s="229"/>
      <c r="B332" s="230"/>
      <c r="C332" s="230"/>
      <c r="D332" s="229"/>
      <c r="E332" s="259"/>
      <c r="F332" s="209"/>
      <c r="G332" s="286" t="str">
        <f>IF(C332="","",VLOOKUP(C332,Tables!$A$12:$B$55,2,FALSE))</f>
        <v/>
      </c>
      <c r="H332" s="286" t="str">
        <f>IF(D332="","",VLOOKUP(C332,Tables!$A$12:$B$55,2,FALSE))</f>
        <v/>
      </c>
    </row>
    <row r="333" spans="1:8">
      <c r="A333" s="229"/>
      <c r="B333" s="230"/>
      <c r="C333" s="230"/>
      <c r="D333" s="229"/>
      <c r="E333" s="259"/>
      <c r="F333" s="209"/>
      <c r="G333" s="286" t="str">
        <f>IF(C333="","",VLOOKUP(C333,Tables!$A$12:$B$55,2,FALSE))</f>
        <v/>
      </c>
      <c r="H333" s="286" t="str">
        <f>IF(D333="","",VLOOKUP(C333,Tables!$A$12:$B$55,2,FALSE))</f>
        <v/>
      </c>
    </row>
    <row r="334" spans="1:8">
      <c r="A334" s="229"/>
      <c r="B334" s="230"/>
      <c r="C334" s="230"/>
      <c r="D334" s="229"/>
      <c r="E334" s="259"/>
      <c r="F334" s="209"/>
      <c r="G334" s="286" t="str">
        <f>IF(C334="","",VLOOKUP(C334,Tables!$A$12:$B$55,2,FALSE))</f>
        <v/>
      </c>
      <c r="H334" s="286" t="str">
        <f>IF(D334="","",VLOOKUP(C334,Tables!$A$12:$B$55,2,FALSE))</f>
        <v/>
      </c>
    </row>
    <row r="335" spans="1:8">
      <c r="A335" s="229"/>
      <c r="B335" s="230"/>
      <c r="C335" s="230"/>
      <c r="D335" s="229"/>
      <c r="E335" s="259"/>
      <c r="F335" s="209"/>
      <c r="G335" s="286" t="str">
        <f>IF(C335="","",VLOOKUP(C335,Tables!$A$12:$B$55,2,FALSE))</f>
        <v/>
      </c>
      <c r="H335" s="286" t="str">
        <f>IF(D335="","",VLOOKUP(C335,Tables!$A$12:$B$55,2,FALSE))</f>
        <v/>
      </c>
    </row>
    <row r="336" spans="1:8">
      <c r="A336" s="229"/>
      <c r="B336" s="230"/>
      <c r="C336" s="230"/>
      <c r="D336" s="229"/>
      <c r="E336" s="259"/>
      <c r="F336" s="209"/>
      <c r="G336" s="286" t="str">
        <f>IF(C336="","",VLOOKUP(C336,Tables!$A$12:$B$55,2,FALSE))</f>
        <v/>
      </c>
      <c r="H336" s="286" t="str">
        <f>IF(D336="","",VLOOKUP(C336,Tables!$A$12:$B$55,2,FALSE))</f>
        <v/>
      </c>
    </row>
    <row r="337" spans="1:8">
      <c r="A337" s="229"/>
      <c r="B337" s="230"/>
      <c r="C337" s="230"/>
      <c r="D337" s="229"/>
      <c r="E337" s="259"/>
      <c r="F337" s="209"/>
      <c r="G337" s="286" t="str">
        <f>IF(C337="","",VLOOKUP(C337,Tables!$A$12:$B$55,2,FALSE))</f>
        <v/>
      </c>
      <c r="H337" s="286" t="str">
        <f>IF(D337="","",VLOOKUP(C337,Tables!$A$12:$B$55,2,FALSE))</f>
        <v/>
      </c>
    </row>
    <row r="338" spans="1:8">
      <c r="A338" s="229"/>
      <c r="B338" s="230"/>
      <c r="C338" s="230"/>
      <c r="D338" s="229"/>
      <c r="E338" s="259"/>
      <c r="F338" s="209"/>
      <c r="G338" s="286" t="str">
        <f>IF(C338="","",VLOOKUP(C338,Tables!$A$12:$B$55,2,FALSE))</f>
        <v/>
      </c>
      <c r="H338" s="286" t="str">
        <f>IF(D338="","",VLOOKUP(C338,Tables!$A$12:$B$55,2,FALSE))</f>
        <v/>
      </c>
    </row>
    <row r="339" spans="1:8">
      <c r="A339" s="229"/>
      <c r="B339" s="230"/>
      <c r="C339" s="230"/>
      <c r="D339" s="229"/>
      <c r="E339" s="259"/>
      <c r="F339" s="209"/>
      <c r="G339" s="286" t="str">
        <f>IF(C339="","",VLOOKUP(C339,Tables!$A$12:$B$55,2,FALSE))</f>
        <v/>
      </c>
      <c r="H339" s="286" t="str">
        <f>IF(D339="","",VLOOKUP(C339,Tables!$A$12:$B$55,2,FALSE))</f>
        <v/>
      </c>
    </row>
    <row r="340" spans="1:8">
      <c r="A340" s="229"/>
      <c r="B340" s="230"/>
      <c r="C340" s="230"/>
      <c r="D340" s="229"/>
      <c r="E340" s="259"/>
      <c r="F340" s="209"/>
      <c r="G340" s="286" t="str">
        <f>IF(C340="","",VLOOKUP(C340,Tables!$A$12:$B$55,2,FALSE))</f>
        <v/>
      </c>
      <c r="H340" s="286" t="str">
        <f>IF(D340="","",VLOOKUP(C340,Tables!$A$12:$B$55,2,FALSE))</f>
        <v/>
      </c>
    </row>
    <row r="341" spans="1:8">
      <c r="A341" s="229"/>
      <c r="B341" s="230"/>
      <c r="C341" s="230"/>
      <c r="D341" s="229"/>
      <c r="E341" s="259"/>
      <c r="F341" s="209"/>
      <c r="G341" s="286" t="str">
        <f>IF(C341="","",VLOOKUP(C341,Tables!$A$12:$B$55,2,FALSE))</f>
        <v/>
      </c>
      <c r="H341" s="286" t="str">
        <f>IF(D341="","",VLOOKUP(C341,Tables!$A$12:$B$55,2,FALSE))</f>
        <v/>
      </c>
    </row>
    <row r="342" spans="1:8">
      <c r="A342" s="229"/>
      <c r="B342" s="230"/>
      <c r="C342" s="230"/>
      <c r="D342" s="229"/>
      <c r="E342" s="259"/>
      <c r="F342" s="209"/>
      <c r="G342" s="286" t="str">
        <f>IF(C342="","",VLOOKUP(C342,Tables!$A$12:$B$55,2,FALSE))</f>
        <v/>
      </c>
      <c r="H342" s="286" t="str">
        <f>IF(D342="","",VLOOKUP(C342,Tables!$A$12:$B$55,2,FALSE))</f>
        <v/>
      </c>
    </row>
    <row r="343" spans="1:8">
      <c r="A343" s="229"/>
      <c r="B343" s="230"/>
      <c r="C343" s="230"/>
      <c r="D343" s="229"/>
      <c r="E343" s="259"/>
      <c r="F343" s="209"/>
      <c r="G343" s="286" t="str">
        <f>IF(C343="","",VLOOKUP(C343,Tables!$A$12:$B$55,2,FALSE))</f>
        <v/>
      </c>
      <c r="H343" s="286" t="str">
        <f>IF(D343="","",VLOOKUP(C343,Tables!$A$12:$B$55,2,FALSE))</f>
        <v/>
      </c>
    </row>
    <row r="344" spans="1:8">
      <c r="A344" s="229"/>
      <c r="B344" s="230"/>
      <c r="C344" s="230"/>
      <c r="D344" s="229"/>
      <c r="E344" s="259"/>
      <c r="F344" s="209"/>
      <c r="G344" s="286" t="str">
        <f>IF(C344="","",VLOOKUP(C344,Tables!$A$12:$B$55,2,FALSE))</f>
        <v/>
      </c>
      <c r="H344" s="286" t="str">
        <f>IF(D344="","",VLOOKUP(C344,Tables!$A$12:$B$55,2,FALSE))</f>
        <v/>
      </c>
    </row>
    <row r="345" spans="1:8">
      <c r="A345" s="229"/>
      <c r="B345" s="230"/>
      <c r="C345" s="230"/>
      <c r="D345" s="229"/>
      <c r="E345" s="259"/>
      <c r="F345" s="209"/>
      <c r="G345" s="286" t="str">
        <f>IF(C345="","",VLOOKUP(C345,Tables!$A$12:$B$55,2,FALSE))</f>
        <v/>
      </c>
      <c r="H345" s="286" t="str">
        <f>IF(D345="","",VLOOKUP(C345,Tables!$A$12:$B$55,2,FALSE))</f>
        <v/>
      </c>
    </row>
    <row r="346" spans="1:8">
      <c r="A346" s="229"/>
      <c r="B346" s="230"/>
      <c r="C346" s="230"/>
      <c r="D346" s="229"/>
      <c r="E346" s="259"/>
      <c r="F346" s="209"/>
      <c r="G346" s="286" t="str">
        <f>IF(C346="","",VLOOKUP(C346,Tables!$A$12:$B$55,2,FALSE))</f>
        <v/>
      </c>
      <c r="H346" s="286" t="str">
        <f>IF(D346="","",VLOOKUP(C346,Tables!$A$12:$B$55,2,FALSE))</f>
        <v/>
      </c>
    </row>
    <row r="347" spans="1:8">
      <c r="A347" s="229"/>
      <c r="B347" s="230"/>
      <c r="C347" s="230"/>
      <c r="D347" s="229"/>
      <c r="E347" s="259"/>
      <c r="F347" s="209"/>
      <c r="G347" s="286" t="str">
        <f>IF(C347="","",VLOOKUP(C347,Tables!$A$12:$B$55,2,FALSE))</f>
        <v/>
      </c>
      <c r="H347" s="286" t="str">
        <f>IF(D347="","",VLOOKUP(C347,Tables!$A$12:$B$55,2,FALSE))</f>
        <v/>
      </c>
    </row>
    <row r="348" spans="1:8">
      <c r="A348" s="229"/>
      <c r="B348" s="230"/>
      <c r="C348" s="230"/>
      <c r="D348" s="229"/>
      <c r="E348" s="259"/>
      <c r="F348" s="209"/>
      <c r="G348" s="286" t="str">
        <f>IF(C348="","",VLOOKUP(C348,Tables!$A$12:$B$55,2,FALSE))</f>
        <v/>
      </c>
      <c r="H348" s="286" t="str">
        <f>IF(D348="","",VLOOKUP(C348,Tables!$A$12:$B$55,2,FALSE))</f>
        <v/>
      </c>
    </row>
    <row r="349" spans="1:8">
      <c r="A349" s="229"/>
      <c r="B349" s="230"/>
      <c r="C349" s="230"/>
      <c r="D349" s="229"/>
      <c r="E349" s="259"/>
      <c r="F349" s="209"/>
      <c r="G349" s="286" t="str">
        <f>IF(C349="","",VLOOKUP(C349,Tables!$A$12:$B$55,2,FALSE))</f>
        <v/>
      </c>
      <c r="H349" s="286" t="str">
        <f>IF(D349="","",VLOOKUP(C349,Tables!$A$12:$B$55,2,FALSE))</f>
        <v/>
      </c>
    </row>
    <row r="350" spans="1:8">
      <c r="A350" s="229"/>
      <c r="B350" s="230"/>
      <c r="C350" s="230"/>
      <c r="D350" s="229"/>
      <c r="E350" s="259"/>
      <c r="F350" s="209"/>
      <c r="G350" s="286" t="str">
        <f>IF(C350="","",VLOOKUP(C350,Tables!$A$12:$B$55,2,FALSE))</f>
        <v/>
      </c>
      <c r="H350" s="286" t="str">
        <f>IF(D350="","",VLOOKUP(C350,Tables!$A$12:$B$55,2,FALSE))</f>
        <v/>
      </c>
    </row>
    <row r="351" spans="1:8">
      <c r="A351" s="229"/>
      <c r="B351" s="230"/>
      <c r="C351" s="230"/>
      <c r="D351" s="229"/>
      <c r="E351" s="259"/>
      <c r="F351" s="209"/>
      <c r="G351" s="286" t="str">
        <f>IF(C351="","",VLOOKUP(C351,Tables!$A$12:$B$55,2,FALSE))</f>
        <v/>
      </c>
      <c r="H351" s="286" t="str">
        <f>IF(D351="","",VLOOKUP(C351,Tables!$A$12:$B$55,2,FALSE))</f>
        <v/>
      </c>
    </row>
    <row r="352" spans="1:8">
      <c r="A352" s="229"/>
      <c r="B352" s="230"/>
      <c r="C352" s="230"/>
      <c r="D352" s="229"/>
      <c r="E352" s="259"/>
      <c r="F352" s="209"/>
      <c r="G352" s="286" t="str">
        <f>IF(C352="","",VLOOKUP(C352,Tables!$A$12:$B$55,2,FALSE))</f>
        <v/>
      </c>
      <c r="H352" s="286" t="str">
        <f>IF(D352="","",VLOOKUP(C352,Tables!$A$12:$B$55,2,FALSE))</f>
        <v/>
      </c>
    </row>
    <row r="353" spans="1:8">
      <c r="A353" s="229"/>
      <c r="B353" s="230"/>
      <c r="C353" s="230"/>
      <c r="D353" s="229"/>
      <c r="E353" s="259"/>
      <c r="F353" s="209"/>
      <c r="G353" s="286" t="str">
        <f>IF(C353="","",VLOOKUP(C353,Tables!$A$12:$B$55,2,FALSE))</f>
        <v/>
      </c>
      <c r="H353" s="286" t="str">
        <f>IF(D353="","",VLOOKUP(C353,Tables!$A$12:$B$55,2,FALSE))</f>
        <v/>
      </c>
    </row>
    <row r="354" spans="1:8">
      <c r="A354" s="229"/>
      <c r="B354" s="230"/>
      <c r="C354" s="230"/>
      <c r="D354" s="229"/>
      <c r="E354" s="259"/>
      <c r="F354" s="209"/>
      <c r="G354" s="286" t="str">
        <f>IF(C354="","",VLOOKUP(C354,Tables!$A$12:$B$55,2,FALSE))</f>
        <v/>
      </c>
      <c r="H354" s="286" t="str">
        <f>IF(D354="","",VLOOKUP(C354,Tables!$A$12:$B$55,2,FALSE))</f>
        <v/>
      </c>
    </row>
    <row r="355" spans="1:8">
      <c r="A355" s="229"/>
      <c r="B355" s="230"/>
      <c r="C355" s="230"/>
      <c r="D355" s="229"/>
      <c r="E355" s="259"/>
      <c r="F355" s="209"/>
      <c r="G355" s="286" t="str">
        <f>IF(C355="","",VLOOKUP(C355,Tables!$A$12:$B$55,2,FALSE))</f>
        <v/>
      </c>
      <c r="H355" s="286" t="str">
        <f>IF(D355="","",VLOOKUP(C355,Tables!$A$12:$B$55,2,FALSE))</f>
        <v/>
      </c>
    </row>
    <row r="356" spans="1:8">
      <c r="A356" s="229"/>
      <c r="B356" s="230"/>
      <c r="C356" s="230"/>
      <c r="D356" s="229"/>
      <c r="E356" s="259"/>
      <c r="F356" s="209"/>
      <c r="G356" s="286" t="str">
        <f>IF(C356="","",VLOOKUP(C356,Tables!$A$12:$B$55,2,FALSE))</f>
        <v/>
      </c>
      <c r="H356" s="286" t="str">
        <f>IF(D356="","",VLOOKUP(C356,Tables!$A$12:$B$55,2,FALSE))</f>
        <v/>
      </c>
    </row>
    <row r="357" spans="1:8">
      <c r="A357" s="229"/>
      <c r="B357" s="230"/>
      <c r="C357" s="230"/>
      <c r="D357" s="229"/>
      <c r="E357" s="259"/>
      <c r="F357" s="209"/>
      <c r="G357" s="286" t="str">
        <f>IF(C357="","",VLOOKUP(C357,Tables!$A$12:$B$55,2,FALSE))</f>
        <v/>
      </c>
      <c r="H357" s="286" t="str">
        <f>IF(D357="","",VLOOKUP(C357,Tables!$A$12:$B$55,2,FALSE))</f>
        <v/>
      </c>
    </row>
    <row r="358" spans="1:8">
      <c r="A358" s="229"/>
      <c r="B358" s="230"/>
      <c r="C358" s="230"/>
      <c r="D358" s="229"/>
      <c r="E358" s="259"/>
      <c r="F358" s="209"/>
      <c r="G358" s="286" t="str">
        <f>IF(C358="","",VLOOKUP(C358,Tables!$A$12:$B$55,2,FALSE))</f>
        <v/>
      </c>
      <c r="H358" s="286" t="str">
        <f>IF(D358="","",VLOOKUP(C358,Tables!$A$12:$B$55,2,FALSE))</f>
        <v/>
      </c>
    </row>
    <row r="359" spans="1:8">
      <c r="A359" s="229"/>
      <c r="B359" s="230"/>
      <c r="C359" s="230"/>
      <c r="D359" s="229"/>
      <c r="E359" s="259"/>
      <c r="F359" s="209"/>
      <c r="G359" s="286" t="str">
        <f>IF(C359="","",VLOOKUP(C359,Tables!$A$12:$B$55,2,FALSE))</f>
        <v/>
      </c>
      <c r="H359" s="286" t="str">
        <f>IF(D359="","",VLOOKUP(C359,Tables!$A$12:$B$55,2,FALSE))</f>
        <v/>
      </c>
    </row>
    <row r="360" spans="1:8">
      <c r="A360" s="229"/>
      <c r="B360" s="230"/>
      <c r="C360" s="230"/>
      <c r="D360" s="229"/>
      <c r="E360" s="259"/>
      <c r="F360" s="209"/>
      <c r="G360" s="286" t="str">
        <f>IF(C360="","",VLOOKUP(C360,Tables!$A$12:$B$55,2,FALSE))</f>
        <v/>
      </c>
      <c r="H360" s="286" t="str">
        <f>IF(D360="","",VLOOKUP(C360,Tables!$A$12:$B$55,2,FALSE))</f>
        <v/>
      </c>
    </row>
    <row r="361" spans="1:8">
      <c r="A361" s="229"/>
      <c r="B361" s="230"/>
      <c r="C361" s="230"/>
      <c r="D361" s="229"/>
      <c r="E361" s="259"/>
      <c r="F361" s="209"/>
      <c r="G361" s="286" t="str">
        <f>IF(C361="","",VLOOKUP(C361,Tables!$A$12:$B$55,2,FALSE))</f>
        <v/>
      </c>
      <c r="H361" s="286" t="str">
        <f>IF(D361="","",VLOOKUP(C361,Tables!$A$12:$B$55,2,FALSE))</f>
        <v/>
      </c>
    </row>
    <row r="362" spans="1:8">
      <c r="A362" s="229"/>
      <c r="B362" s="230"/>
      <c r="C362" s="230"/>
      <c r="D362" s="229"/>
      <c r="E362" s="259"/>
      <c r="F362" s="209"/>
      <c r="G362" s="286" t="str">
        <f>IF(C362="","",VLOOKUP(C362,Tables!$A$12:$B$55,2,FALSE))</f>
        <v/>
      </c>
      <c r="H362" s="286" t="str">
        <f>IF(D362="","",VLOOKUP(C362,Tables!$A$12:$B$55,2,FALSE))</f>
        <v/>
      </c>
    </row>
    <row r="363" spans="1:8">
      <c r="A363" s="229"/>
      <c r="B363" s="230"/>
      <c r="C363" s="230"/>
      <c r="D363" s="229"/>
      <c r="E363" s="259"/>
      <c r="F363" s="209"/>
      <c r="G363" s="286" t="str">
        <f>IF(C363="","",VLOOKUP(C363,Tables!$A$12:$B$55,2,FALSE))</f>
        <v/>
      </c>
      <c r="H363" s="286" t="str">
        <f>IF(D363="","",VLOOKUP(C363,Tables!$A$12:$B$55,2,FALSE))</f>
        <v/>
      </c>
    </row>
    <row r="364" spans="1:8">
      <c r="A364" s="229"/>
      <c r="B364" s="230"/>
      <c r="C364" s="230"/>
      <c r="D364" s="229"/>
      <c r="E364" s="259"/>
      <c r="F364" s="209"/>
      <c r="G364" s="286" t="str">
        <f>IF(C364="","",VLOOKUP(C364,Tables!$A$12:$B$55,2,FALSE))</f>
        <v/>
      </c>
      <c r="H364" s="286" t="str">
        <f>IF(D364="","",VLOOKUP(C364,Tables!$A$12:$B$55,2,FALSE))</f>
        <v/>
      </c>
    </row>
    <row r="365" spans="1:8">
      <c r="A365" s="229"/>
      <c r="B365" s="230"/>
      <c r="C365" s="230"/>
      <c r="D365" s="229"/>
      <c r="E365" s="259"/>
      <c r="F365" s="209"/>
      <c r="G365" s="286" t="str">
        <f>IF(C365="","",VLOOKUP(C365,Tables!$A$12:$B$55,2,FALSE))</f>
        <v/>
      </c>
      <c r="H365" s="286" t="str">
        <f>IF(D365="","",VLOOKUP(C365,Tables!$A$12:$B$55,2,FALSE))</f>
        <v/>
      </c>
    </row>
    <row r="366" spans="1:8">
      <c r="A366" s="229"/>
      <c r="B366" s="230"/>
      <c r="C366" s="230"/>
      <c r="D366" s="229"/>
      <c r="E366" s="259"/>
      <c r="F366" s="209"/>
      <c r="G366" s="286" t="str">
        <f>IF(C366="","",VLOOKUP(C366,Tables!$A$12:$B$55,2,FALSE))</f>
        <v/>
      </c>
      <c r="H366" s="286" t="str">
        <f>IF(D366="","",VLOOKUP(C366,Tables!$A$12:$B$55,2,FALSE))</f>
        <v/>
      </c>
    </row>
    <row r="367" spans="1:8">
      <c r="A367" s="229"/>
      <c r="B367" s="230"/>
      <c r="C367" s="230"/>
      <c r="D367" s="229"/>
      <c r="E367" s="259"/>
      <c r="F367" s="209"/>
      <c r="G367" s="286" t="str">
        <f>IF(C367="","",VLOOKUP(C367,Tables!$A$12:$B$55,2,FALSE))</f>
        <v/>
      </c>
      <c r="H367" s="286" t="str">
        <f>IF(D367="","",VLOOKUP(C367,Tables!$A$12:$B$55,2,FALSE))</f>
        <v/>
      </c>
    </row>
    <row r="368" spans="1:8">
      <c r="A368" s="229"/>
      <c r="B368" s="230"/>
      <c r="C368" s="230"/>
      <c r="D368" s="229"/>
      <c r="E368" s="259"/>
      <c r="F368" s="209"/>
      <c r="G368" s="286" t="str">
        <f>IF(C368="","",VLOOKUP(C368,Tables!$A$12:$B$55,2,FALSE))</f>
        <v/>
      </c>
      <c r="H368" s="286" t="str">
        <f>IF(D368="","",VLOOKUP(C368,Tables!$A$12:$B$55,2,FALSE))</f>
        <v/>
      </c>
    </row>
    <row r="369" spans="1:8">
      <c r="A369" s="229"/>
      <c r="B369" s="230"/>
      <c r="C369" s="230"/>
      <c r="D369" s="229"/>
      <c r="E369" s="259"/>
      <c r="F369" s="209"/>
      <c r="G369" s="286" t="str">
        <f>IF(C369="","",VLOOKUP(C369,Tables!$A$12:$B$55,2,FALSE))</f>
        <v/>
      </c>
      <c r="H369" s="286" t="str">
        <f>IF(D369="","",VLOOKUP(C369,Tables!$A$12:$B$55,2,FALSE))</f>
        <v/>
      </c>
    </row>
    <row r="370" spans="1:8">
      <c r="A370" s="229"/>
      <c r="B370" s="230"/>
      <c r="C370" s="230"/>
      <c r="D370" s="229"/>
      <c r="E370" s="259"/>
      <c r="F370" s="209"/>
      <c r="G370" s="286" t="str">
        <f>IF(C370="","",VLOOKUP(C370,Tables!$A$12:$B$55,2,FALSE))</f>
        <v/>
      </c>
      <c r="H370" s="286" t="str">
        <f>IF(D370="","",VLOOKUP(C370,Tables!$A$12:$B$55,2,FALSE))</f>
        <v/>
      </c>
    </row>
    <row r="371" spans="1:8">
      <c r="A371" s="229"/>
      <c r="B371" s="230"/>
      <c r="C371" s="230"/>
      <c r="D371" s="229"/>
      <c r="E371" s="259"/>
      <c r="F371" s="209"/>
      <c r="G371" s="286" t="str">
        <f>IF(C371="","",VLOOKUP(C371,Tables!$A$12:$B$55,2,FALSE))</f>
        <v/>
      </c>
      <c r="H371" s="286" t="str">
        <f>IF(D371="","",VLOOKUP(C371,Tables!$A$12:$B$55,2,FALSE))</f>
        <v/>
      </c>
    </row>
    <row r="372" spans="1:8">
      <c r="A372" s="229"/>
      <c r="B372" s="230"/>
      <c r="C372" s="230"/>
      <c r="D372" s="229"/>
      <c r="E372" s="259"/>
      <c r="F372" s="209"/>
      <c r="G372" s="286" t="str">
        <f>IF(C372="","",VLOOKUP(C372,Tables!$A$12:$B$55,2,FALSE))</f>
        <v/>
      </c>
      <c r="H372" s="286" t="str">
        <f>IF(D372="","",VLOOKUP(C372,Tables!$A$12:$B$55,2,FALSE))</f>
        <v/>
      </c>
    </row>
    <row r="373" spans="1:8">
      <c r="A373" s="229"/>
      <c r="B373" s="230"/>
      <c r="C373" s="230"/>
      <c r="D373" s="229"/>
      <c r="E373" s="259"/>
      <c r="F373" s="209"/>
      <c r="G373" s="286" t="str">
        <f>IF(C373="","",VLOOKUP(C373,Tables!$A$12:$B$55,2,FALSE))</f>
        <v/>
      </c>
      <c r="H373" s="286" t="str">
        <f>IF(D373="","",VLOOKUP(C373,Tables!$A$12:$B$55,2,FALSE))</f>
        <v/>
      </c>
    </row>
    <row r="374" spans="1:8">
      <c r="A374" s="229"/>
      <c r="B374" s="230"/>
      <c r="C374" s="230"/>
      <c r="D374" s="229"/>
      <c r="E374" s="259"/>
      <c r="F374" s="209"/>
      <c r="G374" s="286" t="str">
        <f>IF(C374="","",VLOOKUP(C374,Tables!$A$12:$B$55,2,FALSE))</f>
        <v/>
      </c>
      <c r="H374" s="286" t="str">
        <f>IF(D374="","",VLOOKUP(C374,Tables!$A$12:$B$55,2,FALSE))</f>
        <v/>
      </c>
    </row>
    <row r="375" spans="1:8">
      <c r="A375" s="229"/>
      <c r="B375" s="230"/>
      <c r="C375" s="230"/>
      <c r="D375" s="229"/>
      <c r="E375" s="259"/>
      <c r="F375" s="209"/>
      <c r="G375" s="286" t="str">
        <f>IF(C375="","",VLOOKUP(C375,Tables!$A$12:$B$55,2,FALSE))</f>
        <v/>
      </c>
      <c r="H375" s="286" t="str">
        <f>IF(D375="","",VLOOKUP(C375,Tables!$A$12:$B$55,2,FALSE))</f>
        <v/>
      </c>
    </row>
    <row r="376" spans="1:8">
      <c r="A376" s="229"/>
      <c r="B376" s="230"/>
      <c r="C376" s="230"/>
      <c r="D376" s="229"/>
      <c r="E376" s="259"/>
      <c r="F376" s="209"/>
      <c r="G376" s="286" t="str">
        <f>IF(C376="","",VLOOKUP(C376,Tables!$A$12:$B$55,2,FALSE))</f>
        <v/>
      </c>
      <c r="H376" s="286" t="str">
        <f>IF(D376="","",VLOOKUP(C376,Tables!$A$12:$B$55,2,FALSE))</f>
        <v/>
      </c>
    </row>
    <row r="377" spans="1:8">
      <c r="A377" s="229"/>
      <c r="B377" s="230"/>
      <c r="C377" s="230"/>
      <c r="D377" s="229"/>
      <c r="E377" s="259"/>
      <c r="F377" s="209"/>
      <c r="G377" s="286" t="str">
        <f>IF(C377="","",VLOOKUP(C377,Tables!$A$12:$B$55,2,FALSE))</f>
        <v/>
      </c>
      <c r="H377" s="286" t="str">
        <f>IF(D377="","",VLOOKUP(C377,Tables!$A$12:$B$55,2,FALSE))</f>
        <v/>
      </c>
    </row>
    <row r="378" spans="1:8">
      <c r="A378" s="229"/>
      <c r="B378" s="230"/>
      <c r="C378" s="230"/>
      <c r="D378" s="229"/>
      <c r="E378" s="259"/>
      <c r="F378" s="209"/>
      <c r="G378" s="286" t="str">
        <f>IF(C378="","",VLOOKUP(C378,Tables!$A$12:$B$55,2,FALSE))</f>
        <v/>
      </c>
      <c r="H378" s="286" t="str">
        <f>IF(D378="","",VLOOKUP(C378,Tables!$A$12:$B$55,2,FALSE))</f>
        <v/>
      </c>
    </row>
    <row r="379" spans="1:8">
      <c r="A379" s="229"/>
      <c r="B379" s="230"/>
      <c r="C379" s="230"/>
      <c r="D379" s="229"/>
      <c r="E379" s="259"/>
      <c r="F379" s="209"/>
      <c r="G379" s="286" t="str">
        <f>IF(C379="","",VLOOKUP(C379,Tables!$A$12:$B$55,2,FALSE))</f>
        <v/>
      </c>
      <c r="H379" s="286" t="str">
        <f>IF(D379="","",VLOOKUP(C379,Tables!$A$12:$B$55,2,FALSE))</f>
        <v/>
      </c>
    </row>
    <row r="380" spans="1:8">
      <c r="A380" s="229"/>
      <c r="B380" s="230"/>
      <c r="C380" s="230"/>
      <c r="D380" s="229"/>
      <c r="E380" s="259"/>
      <c r="F380" s="209"/>
      <c r="G380" s="286" t="str">
        <f>IF(C380="","",VLOOKUP(C380,Tables!$A$12:$B$55,2,FALSE))</f>
        <v/>
      </c>
      <c r="H380" s="286" t="str">
        <f>IF(D380="","",VLOOKUP(C380,Tables!$A$12:$B$55,2,FALSE))</f>
        <v/>
      </c>
    </row>
    <row r="381" spans="1:8">
      <c r="A381" s="229"/>
      <c r="B381" s="230"/>
      <c r="C381" s="230"/>
      <c r="D381" s="229"/>
      <c r="E381" s="259"/>
      <c r="F381" s="209"/>
      <c r="G381" s="286" t="str">
        <f>IF(C381="","",VLOOKUP(C381,Tables!$A$12:$B$55,2,FALSE))</f>
        <v/>
      </c>
      <c r="H381" s="286" t="str">
        <f>IF(D381="","",VLOOKUP(C381,Tables!$A$12:$B$55,2,FALSE))</f>
        <v/>
      </c>
    </row>
    <row r="382" spans="1:8">
      <c r="A382" s="229"/>
      <c r="B382" s="230"/>
      <c r="C382" s="230"/>
      <c r="D382" s="229"/>
      <c r="E382" s="259"/>
      <c r="F382" s="209"/>
      <c r="G382" s="286" t="str">
        <f>IF(C382="","",VLOOKUP(C382,Tables!$A$12:$B$55,2,FALSE))</f>
        <v/>
      </c>
      <c r="H382" s="286" t="str">
        <f>IF(D382="","",VLOOKUP(C382,Tables!$A$12:$B$55,2,FALSE))</f>
        <v/>
      </c>
    </row>
    <row r="383" spans="1:8">
      <c r="A383" s="229"/>
      <c r="B383" s="230"/>
      <c r="C383" s="230"/>
      <c r="D383" s="229"/>
      <c r="E383" s="259"/>
      <c r="F383" s="209"/>
      <c r="G383" s="286" t="str">
        <f>IF(C383="","",VLOOKUP(C383,Tables!$A$12:$B$55,2,FALSE))</f>
        <v/>
      </c>
      <c r="H383" s="286" t="str">
        <f>IF(D383="","",VLOOKUP(C383,Tables!$A$12:$B$55,2,FALSE))</f>
        <v/>
      </c>
    </row>
    <row r="384" spans="1:8">
      <c r="A384" s="229"/>
      <c r="B384" s="230"/>
      <c r="C384" s="230"/>
      <c r="D384" s="229"/>
      <c r="E384" s="259"/>
      <c r="F384" s="209"/>
      <c r="G384" s="286" t="str">
        <f>IF(C384="","",VLOOKUP(C384,Tables!$A$12:$B$55,2,FALSE))</f>
        <v/>
      </c>
      <c r="H384" s="286" t="str">
        <f>IF(D384="","",VLOOKUP(C384,Tables!$A$12:$B$55,2,FALSE))</f>
        <v/>
      </c>
    </row>
    <row r="385" spans="1:8">
      <c r="A385" s="229"/>
      <c r="B385" s="230"/>
      <c r="C385" s="230"/>
      <c r="D385" s="229"/>
      <c r="E385" s="259"/>
      <c r="F385" s="209"/>
      <c r="G385" s="286" t="str">
        <f>IF(C385="","",VLOOKUP(C385,Tables!$A$12:$B$55,2,FALSE))</f>
        <v/>
      </c>
      <c r="H385" s="286" t="str">
        <f>IF(D385="","",VLOOKUP(C385,Tables!$A$12:$B$55,2,FALSE))</f>
        <v/>
      </c>
    </row>
    <row r="386" spans="1:8">
      <c r="A386" s="229"/>
      <c r="B386" s="230"/>
      <c r="C386" s="230"/>
      <c r="D386" s="229"/>
      <c r="E386" s="259"/>
      <c r="F386" s="209"/>
      <c r="G386" s="286" t="str">
        <f>IF(C386="","",VLOOKUP(C386,Tables!$A$12:$B$55,2,FALSE))</f>
        <v/>
      </c>
      <c r="H386" s="286" t="str">
        <f>IF(D386="","",VLOOKUP(C386,Tables!$A$12:$B$55,2,FALSE))</f>
        <v/>
      </c>
    </row>
    <row r="387" spans="1:8">
      <c r="A387" s="229"/>
      <c r="B387" s="230"/>
      <c r="C387" s="230"/>
      <c r="D387" s="229"/>
      <c r="E387" s="259"/>
      <c r="F387" s="209"/>
      <c r="G387" s="286" t="str">
        <f>IF(C387="","",VLOOKUP(C387,Tables!$A$12:$B$55,2,FALSE))</f>
        <v/>
      </c>
      <c r="H387" s="286" t="str">
        <f>IF(D387="","",VLOOKUP(C387,Tables!$A$12:$B$55,2,FALSE))</f>
        <v/>
      </c>
    </row>
    <row r="388" spans="1:8">
      <c r="A388" s="229"/>
      <c r="B388" s="230"/>
      <c r="C388" s="230"/>
      <c r="D388" s="229"/>
      <c r="E388" s="259"/>
      <c r="F388" s="209"/>
      <c r="G388" s="286" t="str">
        <f>IF(C388="","",VLOOKUP(C388,Tables!$A$12:$B$55,2,FALSE))</f>
        <v/>
      </c>
      <c r="H388" s="286" t="str">
        <f>IF(D388="","",VLOOKUP(C388,Tables!$A$12:$B$55,2,FALSE))</f>
        <v/>
      </c>
    </row>
    <row r="389" spans="1:8">
      <c r="A389" s="229"/>
      <c r="B389" s="230"/>
      <c r="C389" s="230"/>
      <c r="D389" s="229"/>
      <c r="E389" s="259"/>
      <c r="F389" s="209"/>
      <c r="G389" s="286" t="str">
        <f>IF(C389="","",VLOOKUP(C389,Tables!$A$12:$B$55,2,FALSE))</f>
        <v/>
      </c>
      <c r="H389" s="286" t="str">
        <f>IF(D389="","",VLOOKUP(C389,Tables!$A$12:$B$55,2,FALSE))</f>
        <v/>
      </c>
    </row>
    <row r="390" spans="1:8">
      <c r="A390" s="229"/>
      <c r="B390" s="230"/>
      <c r="C390" s="230"/>
      <c r="D390" s="229"/>
      <c r="E390" s="259"/>
      <c r="F390" s="209"/>
      <c r="G390" s="286" t="str">
        <f>IF(C390="","",VLOOKUP(C390,Tables!$A$12:$B$55,2,FALSE))</f>
        <v/>
      </c>
      <c r="H390" s="286" t="str">
        <f>IF(D390="","",VLOOKUP(C390,Tables!$A$12:$B$55,2,FALSE))</f>
        <v/>
      </c>
    </row>
    <row r="391" spans="1:8">
      <c r="A391" s="229"/>
      <c r="B391" s="230"/>
      <c r="C391" s="230"/>
      <c r="D391" s="229"/>
      <c r="E391" s="259"/>
      <c r="F391" s="209"/>
      <c r="G391" s="286" t="str">
        <f>IF(C391="","",VLOOKUP(C391,Tables!$A$12:$B$55,2,FALSE))</f>
        <v/>
      </c>
      <c r="H391" s="286" t="str">
        <f>IF(D391="","",VLOOKUP(C391,Tables!$A$12:$B$55,2,FALSE))</f>
        <v/>
      </c>
    </row>
    <row r="392" spans="1:8">
      <c r="A392" s="229"/>
      <c r="B392" s="230"/>
      <c r="C392" s="230"/>
      <c r="D392" s="229"/>
      <c r="E392" s="259"/>
      <c r="F392" s="209"/>
      <c r="G392" s="286" t="str">
        <f>IF(C392="","",VLOOKUP(C392,Tables!$A$12:$B$55,2,FALSE))</f>
        <v/>
      </c>
      <c r="H392" s="286" t="str">
        <f>IF(D392="","",VLOOKUP(C392,Tables!$A$12:$B$55,2,FALSE))</f>
        <v/>
      </c>
    </row>
    <row r="393" spans="1:8">
      <c r="A393" s="229"/>
      <c r="B393" s="230"/>
      <c r="C393" s="230"/>
      <c r="D393" s="229"/>
      <c r="E393" s="259"/>
      <c r="F393" s="209"/>
      <c r="G393" s="286" t="str">
        <f>IF(C393="","",VLOOKUP(C393,Tables!$A$12:$B$55,2,FALSE))</f>
        <v/>
      </c>
      <c r="H393" s="286" t="str">
        <f>IF(D393="","",VLOOKUP(C393,Tables!$A$12:$B$55,2,FALSE))</f>
        <v/>
      </c>
    </row>
    <row r="394" spans="1:8">
      <c r="A394" s="229"/>
      <c r="B394" s="230"/>
      <c r="C394" s="230"/>
      <c r="D394" s="229"/>
      <c r="E394" s="259"/>
      <c r="F394" s="209"/>
      <c r="G394" s="286" t="str">
        <f>IF(C394="","",VLOOKUP(C394,Tables!$A$12:$B$55,2,FALSE))</f>
        <v/>
      </c>
      <c r="H394" s="286" t="str">
        <f>IF(D394="","",VLOOKUP(C394,Tables!$A$12:$B$55,2,FALSE))</f>
        <v/>
      </c>
    </row>
    <row r="395" spans="1:8">
      <c r="A395" s="229"/>
      <c r="B395" s="230"/>
      <c r="C395" s="230"/>
      <c r="D395" s="229"/>
      <c r="E395" s="259"/>
      <c r="F395" s="209"/>
      <c r="G395" s="286" t="str">
        <f>IF(C395="","",VLOOKUP(C395,Tables!$A$12:$B$55,2,FALSE))</f>
        <v/>
      </c>
      <c r="H395" s="286" t="str">
        <f>IF(D395="","",VLOOKUP(C395,Tables!$A$12:$B$55,2,FALSE))</f>
        <v/>
      </c>
    </row>
    <row r="396" spans="1:8">
      <c r="A396" s="229"/>
      <c r="B396" s="230"/>
      <c r="C396" s="230"/>
      <c r="D396" s="229"/>
      <c r="E396" s="259"/>
      <c r="F396" s="209"/>
      <c r="G396" s="286" t="str">
        <f>IF(C396="","",VLOOKUP(C396,Tables!$A$12:$B$55,2,FALSE))</f>
        <v/>
      </c>
      <c r="H396" s="286" t="str">
        <f>IF(D396="","",VLOOKUP(C396,Tables!$A$12:$B$55,2,FALSE))</f>
        <v/>
      </c>
    </row>
    <row r="397" spans="1:8">
      <c r="A397" s="229"/>
      <c r="B397" s="230"/>
      <c r="C397" s="230"/>
      <c r="D397" s="229"/>
      <c r="E397" s="259"/>
      <c r="F397" s="209"/>
      <c r="G397" s="286" t="str">
        <f>IF(C397="","",VLOOKUP(C397,Tables!$A$12:$B$55,2,FALSE))</f>
        <v/>
      </c>
      <c r="H397" s="286" t="str">
        <f>IF(D397="","",VLOOKUP(C397,Tables!$A$12:$B$55,2,FALSE))</f>
        <v/>
      </c>
    </row>
    <row r="398" spans="1:8">
      <c r="A398" s="229"/>
      <c r="B398" s="230"/>
      <c r="C398" s="230"/>
      <c r="D398" s="229"/>
      <c r="E398" s="259"/>
      <c r="F398" s="209"/>
      <c r="G398" s="286" t="str">
        <f>IF(C398="","",VLOOKUP(C398,Tables!$A$12:$B$55,2,FALSE))</f>
        <v/>
      </c>
      <c r="H398" s="286" t="str">
        <f>IF(D398="","",VLOOKUP(C398,Tables!$A$12:$B$55,2,FALSE))</f>
        <v/>
      </c>
    </row>
    <row r="399" spans="1:8">
      <c r="A399" s="229"/>
      <c r="B399" s="230"/>
      <c r="C399" s="230"/>
      <c r="D399" s="229"/>
      <c r="E399" s="259"/>
      <c r="F399" s="209"/>
      <c r="G399" s="286" t="str">
        <f>IF(C399="","",VLOOKUP(C399,Tables!$A$12:$B$55,2,FALSE))</f>
        <v/>
      </c>
      <c r="H399" s="286" t="str">
        <f>IF(D399="","",VLOOKUP(C399,Tables!$A$12:$B$55,2,FALSE))</f>
        <v/>
      </c>
    </row>
    <row r="400" spans="1:8">
      <c r="A400" s="229"/>
      <c r="B400" s="230"/>
      <c r="C400" s="230"/>
      <c r="D400" s="229"/>
      <c r="E400" s="259"/>
      <c r="F400" s="209"/>
      <c r="G400" s="286" t="str">
        <f>IF(C400="","",VLOOKUP(C400,Tables!$A$12:$B$55,2,FALSE))</f>
        <v/>
      </c>
      <c r="H400" s="286" t="str">
        <f>IF(D400="","",VLOOKUP(C400,Tables!$A$12:$B$55,2,FALSE))</f>
        <v/>
      </c>
    </row>
    <row r="401" spans="1:8">
      <c r="A401" s="229"/>
      <c r="B401" s="230"/>
      <c r="C401" s="230"/>
      <c r="D401" s="229"/>
      <c r="E401" s="259"/>
      <c r="F401" s="209"/>
      <c r="G401" s="286" t="str">
        <f>IF(C401="","",VLOOKUP(C401,Tables!$A$12:$B$55,2,FALSE))</f>
        <v/>
      </c>
      <c r="H401" s="286" t="str">
        <f>IF(D401="","",VLOOKUP(C401,Tables!$A$12:$B$55,2,FALSE))</f>
        <v/>
      </c>
    </row>
    <row r="402" spans="1:8">
      <c r="A402" s="229"/>
      <c r="B402" s="230"/>
      <c r="C402" s="230"/>
      <c r="D402" s="229"/>
      <c r="E402" s="259"/>
      <c r="F402" s="209"/>
      <c r="G402" s="286" t="str">
        <f>IF(C402="","",VLOOKUP(C402,Tables!$A$12:$B$55,2,FALSE))</f>
        <v/>
      </c>
      <c r="H402" s="286" t="str">
        <f>IF(D402="","",VLOOKUP(C402,Tables!$A$12:$B$55,2,FALSE))</f>
        <v/>
      </c>
    </row>
    <row r="403" spans="1:8">
      <c r="A403" s="229"/>
      <c r="B403" s="230"/>
      <c r="C403" s="230"/>
      <c r="D403" s="229"/>
      <c r="E403" s="259"/>
      <c r="F403" s="209"/>
      <c r="G403" s="286" t="str">
        <f>IF(C403="","",VLOOKUP(C403,Tables!$A$12:$B$55,2,FALSE))</f>
        <v/>
      </c>
      <c r="H403" s="286" t="str">
        <f>IF(D403="","",VLOOKUP(C403,Tables!$A$12:$B$55,2,FALSE))</f>
        <v/>
      </c>
    </row>
    <row r="404" spans="1:8">
      <c r="A404" s="229"/>
      <c r="B404" s="230"/>
      <c r="C404" s="230"/>
      <c r="D404" s="229"/>
      <c r="E404" s="259"/>
      <c r="F404" s="209"/>
      <c r="G404" s="286" t="str">
        <f>IF(C404="","",VLOOKUP(C404,Tables!$A$12:$B$55,2,FALSE))</f>
        <v/>
      </c>
      <c r="H404" s="286" t="str">
        <f>IF(D404="","",VLOOKUP(C404,Tables!$A$12:$B$55,2,FALSE))</f>
        <v/>
      </c>
    </row>
    <row r="405" spans="1:8">
      <c r="A405" s="229"/>
      <c r="B405" s="230"/>
      <c r="C405" s="230"/>
      <c r="D405" s="229"/>
      <c r="E405" s="259"/>
      <c r="F405" s="209"/>
      <c r="G405" s="286" t="str">
        <f>IF(C405="","",VLOOKUP(C405,Tables!$A$12:$B$55,2,FALSE))</f>
        <v/>
      </c>
      <c r="H405" s="286" t="str">
        <f>IF(D405="","",VLOOKUP(C405,Tables!$A$12:$B$55,2,FALSE))</f>
        <v/>
      </c>
    </row>
    <row r="406" spans="1:8">
      <c r="A406" s="229"/>
      <c r="B406" s="230"/>
      <c r="C406" s="230"/>
      <c r="D406" s="229"/>
      <c r="E406" s="259"/>
      <c r="F406" s="209"/>
      <c r="G406" s="286" t="str">
        <f>IF(C406="","",VLOOKUP(C406,Tables!$A$12:$B$55,2,FALSE))</f>
        <v/>
      </c>
      <c r="H406" s="286" t="str">
        <f>IF(D406="","",VLOOKUP(C406,Tables!$A$12:$B$55,2,FALSE))</f>
        <v/>
      </c>
    </row>
    <row r="407" spans="1:8">
      <c r="A407" s="229"/>
      <c r="B407" s="230"/>
      <c r="C407" s="230"/>
      <c r="D407" s="229"/>
      <c r="E407" s="259"/>
      <c r="F407" s="209"/>
      <c r="G407" s="286" t="str">
        <f>IF(C407="","",VLOOKUP(C407,Tables!$A$12:$B$55,2,FALSE))</f>
        <v/>
      </c>
      <c r="H407" s="286" t="str">
        <f>IF(D407="","",VLOOKUP(C407,Tables!$A$12:$B$55,2,FALSE))</f>
        <v/>
      </c>
    </row>
    <row r="408" spans="1:8">
      <c r="A408" s="229"/>
      <c r="B408" s="230"/>
      <c r="C408" s="230"/>
      <c r="D408" s="229"/>
      <c r="E408" s="259"/>
      <c r="F408" s="209"/>
      <c r="G408" s="286" t="str">
        <f>IF(C408="","",VLOOKUP(C408,Tables!$A$12:$B$55,2,FALSE))</f>
        <v/>
      </c>
      <c r="H408" s="286" t="str">
        <f>IF(D408="","",VLOOKUP(C408,Tables!$A$12:$B$55,2,FALSE))</f>
        <v/>
      </c>
    </row>
    <row r="409" spans="1:8">
      <c r="A409" s="229"/>
      <c r="B409" s="230"/>
      <c r="C409" s="230"/>
      <c r="D409" s="229"/>
      <c r="E409" s="259"/>
      <c r="F409" s="209"/>
      <c r="G409" s="286" t="str">
        <f>IF(C409="","",VLOOKUP(C409,Tables!$A$12:$B$55,2,FALSE))</f>
        <v/>
      </c>
      <c r="H409" s="286" t="str">
        <f>IF(D409="","",VLOOKUP(C409,Tables!$A$12:$B$55,2,FALSE))</f>
        <v/>
      </c>
    </row>
    <row r="410" spans="1:8">
      <c r="A410" s="229"/>
      <c r="B410" s="230"/>
      <c r="C410" s="230"/>
      <c r="D410" s="229"/>
      <c r="E410" s="259"/>
      <c r="F410" s="209"/>
      <c r="G410" s="286" t="str">
        <f>IF(C410="","",VLOOKUP(C410,Tables!$A$12:$B$55,2,FALSE))</f>
        <v/>
      </c>
      <c r="H410" s="286" t="str">
        <f>IF(D410="","",VLOOKUP(C410,Tables!$A$12:$B$55,2,FALSE))</f>
        <v/>
      </c>
    </row>
    <row r="411" spans="1:8">
      <c r="A411" s="229"/>
      <c r="B411" s="230"/>
      <c r="C411" s="230"/>
      <c r="D411" s="229"/>
      <c r="E411" s="259"/>
      <c r="F411" s="209"/>
      <c r="G411" s="286" t="str">
        <f>IF(C411="","",VLOOKUP(C411,Tables!$A$12:$B$55,2,FALSE))</f>
        <v/>
      </c>
      <c r="H411" s="286" t="str">
        <f>IF(D411="","",VLOOKUP(C411,Tables!$A$12:$B$55,2,FALSE))</f>
        <v/>
      </c>
    </row>
    <row r="412" spans="1:8">
      <c r="A412" s="229"/>
      <c r="B412" s="230"/>
      <c r="C412" s="230"/>
      <c r="D412" s="229"/>
      <c r="E412" s="259"/>
      <c r="F412" s="209"/>
      <c r="G412" s="286" t="str">
        <f>IF(C412="","",VLOOKUP(C412,Tables!$A$12:$B$55,2,FALSE))</f>
        <v/>
      </c>
      <c r="H412" s="286" t="str">
        <f>IF(D412="","",VLOOKUP(C412,Tables!$A$12:$B$55,2,FALSE))</f>
        <v/>
      </c>
    </row>
    <row r="413" spans="1:8">
      <c r="A413" s="229"/>
      <c r="B413" s="230"/>
      <c r="C413" s="230"/>
      <c r="D413" s="229"/>
      <c r="E413" s="259"/>
      <c r="F413" s="209"/>
      <c r="G413" s="286" t="str">
        <f>IF(C413="","",VLOOKUP(C413,Tables!$A$12:$B$55,2,FALSE))</f>
        <v/>
      </c>
      <c r="H413" s="286" t="str">
        <f>IF(D413="","",VLOOKUP(C413,Tables!$A$12:$B$55,2,FALSE))</f>
        <v/>
      </c>
    </row>
    <row r="414" spans="1:8">
      <c r="A414" s="229"/>
      <c r="B414" s="230"/>
      <c r="C414" s="230"/>
      <c r="D414" s="229"/>
      <c r="E414" s="259"/>
      <c r="F414" s="209"/>
      <c r="G414" s="286" t="str">
        <f>IF(C414="","",VLOOKUP(C414,Tables!$A$12:$B$55,2,FALSE))</f>
        <v/>
      </c>
      <c r="H414" s="286" t="str">
        <f>IF(D414="","",VLOOKUP(C414,Tables!$A$12:$B$55,2,FALSE))</f>
        <v/>
      </c>
    </row>
    <row r="415" spans="1:8">
      <c r="A415" s="229"/>
      <c r="B415" s="230"/>
      <c r="C415" s="230"/>
      <c r="D415" s="229"/>
      <c r="E415" s="259"/>
      <c r="F415" s="209"/>
      <c r="G415" s="286" t="str">
        <f>IF(C415="","",VLOOKUP(C415,Tables!$A$12:$B$55,2,FALSE))</f>
        <v/>
      </c>
      <c r="H415" s="286" t="str">
        <f>IF(D415="","",VLOOKUP(C415,Tables!$A$12:$B$55,2,FALSE))</f>
        <v/>
      </c>
    </row>
    <row r="416" spans="1:8">
      <c r="A416" s="229"/>
      <c r="B416" s="230"/>
      <c r="C416" s="230"/>
      <c r="D416" s="229"/>
      <c r="E416" s="259"/>
      <c r="F416" s="209"/>
      <c r="G416" s="286" t="str">
        <f>IF(C416="","",VLOOKUP(C416,Tables!$A$12:$B$55,2,FALSE))</f>
        <v/>
      </c>
      <c r="H416" s="286" t="str">
        <f>IF(D416="","",VLOOKUP(C416,Tables!$A$12:$B$55,2,FALSE))</f>
        <v/>
      </c>
    </row>
    <row r="417" spans="1:8">
      <c r="A417" s="229"/>
      <c r="B417" s="230"/>
      <c r="C417" s="230"/>
      <c r="D417" s="229"/>
      <c r="E417" s="259"/>
      <c r="F417" s="209"/>
      <c r="G417" s="286" t="str">
        <f>IF(C417="","",VLOOKUP(C417,Tables!$A$12:$B$55,2,FALSE))</f>
        <v/>
      </c>
      <c r="H417" s="286" t="str">
        <f>IF(D417="","",VLOOKUP(C417,Tables!$A$12:$B$55,2,FALSE))</f>
        <v/>
      </c>
    </row>
    <row r="418" spans="1:8">
      <c r="A418" s="229"/>
      <c r="B418" s="230"/>
      <c r="C418" s="230"/>
      <c r="D418" s="229"/>
      <c r="E418" s="259"/>
      <c r="F418" s="209"/>
      <c r="G418" s="286" t="str">
        <f>IF(C418="","",VLOOKUP(C418,Tables!$A$12:$B$55,2,FALSE))</f>
        <v/>
      </c>
      <c r="H418" s="286" t="str">
        <f>IF(D418="","",VLOOKUP(C418,Tables!$A$12:$B$55,2,FALSE))</f>
        <v/>
      </c>
    </row>
    <row r="419" spans="1:8">
      <c r="A419" s="229"/>
      <c r="B419" s="230"/>
      <c r="C419" s="230"/>
      <c r="D419" s="229"/>
      <c r="E419" s="259"/>
      <c r="F419" s="209"/>
      <c r="G419" s="286" t="str">
        <f>IF(C419="","",VLOOKUP(C419,Tables!$A$12:$B$55,2,FALSE))</f>
        <v/>
      </c>
      <c r="H419" s="286" t="str">
        <f>IF(D419="","",VLOOKUP(C419,Tables!$A$12:$B$55,2,FALSE))</f>
        <v/>
      </c>
    </row>
    <row r="420" spans="1:8">
      <c r="A420" s="229"/>
      <c r="B420" s="230"/>
      <c r="C420" s="230"/>
      <c r="D420" s="229"/>
      <c r="E420" s="259"/>
      <c r="F420" s="209"/>
      <c r="G420" s="286" t="str">
        <f>IF(C420="","",VLOOKUP(C420,Tables!$A$12:$B$55,2,FALSE))</f>
        <v/>
      </c>
      <c r="H420" s="286" t="str">
        <f>IF(D420="","",VLOOKUP(C420,Tables!$A$12:$B$55,2,FALSE))</f>
        <v/>
      </c>
    </row>
    <row r="421" spans="1:8">
      <c r="A421" s="229"/>
      <c r="B421" s="230"/>
      <c r="C421" s="230"/>
      <c r="D421" s="229"/>
      <c r="E421" s="259"/>
      <c r="F421" s="209"/>
      <c r="G421" s="286" t="str">
        <f>IF(C421="","",VLOOKUP(C421,Tables!$A$12:$B$55,2,FALSE))</f>
        <v/>
      </c>
      <c r="H421" s="286" t="str">
        <f>IF(D421="","",VLOOKUP(C421,Tables!$A$12:$B$55,2,FALSE))</f>
        <v/>
      </c>
    </row>
    <row r="422" spans="1:8">
      <c r="A422" s="229"/>
      <c r="B422" s="230"/>
      <c r="C422" s="230"/>
      <c r="D422" s="229"/>
      <c r="E422" s="259"/>
      <c r="F422" s="209"/>
      <c r="G422" s="286" t="str">
        <f>IF(C422="","",VLOOKUP(C422,Tables!$A$12:$B$55,2,FALSE))</f>
        <v/>
      </c>
      <c r="H422" s="286" t="str">
        <f>IF(D422="","",VLOOKUP(C422,Tables!$A$12:$B$55,2,FALSE))</f>
        <v/>
      </c>
    </row>
    <row r="423" spans="1:8">
      <c r="A423" s="229"/>
      <c r="B423" s="230"/>
      <c r="C423" s="230"/>
      <c r="D423" s="229"/>
      <c r="E423" s="259"/>
      <c r="F423" s="209"/>
      <c r="G423" s="286" t="str">
        <f>IF(C423="","",VLOOKUP(C423,Tables!$A$12:$B$55,2,FALSE))</f>
        <v/>
      </c>
      <c r="H423" s="286" t="str">
        <f>IF(D423="","",VLOOKUP(C423,Tables!$A$12:$B$55,2,FALSE))</f>
        <v/>
      </c>
    </row>
    <row r="424" spans="1:8">
      <c r="A424" s="229"/>
      <c r="B424" s="230"/>
      <c r="C424" s="230"/>
      <c r="D424" s="229"/>
      <c r="E424" s="259"/>
      <c r="F424" s="209"/>
      <c r="G424" s="286" t="str">
        <f>IF(C424="","",VLOOKUP(C424,Tables!$A$12:$B$55,2,FALSE))</f>
        <v/>
      </c>
      <c r="H424" s="286" t="str">
        <f>IF(D424="","",VLOOKUP(C424,Tables!$A$12:$B$55,2,FALSE))</f>
        <v/>
      </c>
    </row>
    <row r="425" spans="1:8">
      <c r="A425" s="229"/>
      <c r="B425" s="230"/>
      <c r="C425" s="230"/>
      <c r="D425" s="229"/>
      <c r="E425" s="259"/>
      <c r="F425" s="209"/>
      <c r="G425" s="286" t="str">
        <f>IF(C425="","",VLOOKUP(C425,Tables!$A$12:$B$55,2,FALSE))</f>
        <v/>
      </c>
      <c r="H425" s="286" t="str">
        <f>IF(D425="","",VLOOKUP(C425,Tables!$A$12:$B$55,2,FALSE))</f>
        <v/>
      </c>
    </row>
    <row r="426" spans="1:8">
      <c r="A426" s="229"/>
      <c r="B426" s="230"/>
      <c r="C426" s="230"/>
      <c r="D426" s="229"/>
      <c r="E426" s="259"/>
      <c r="F426" s="209"/>
      <c r="G426" s="286" t="str">
        <f>IF(C426="","",VLOOKUP(C426,Tables!$A$12:$B$55,2,FALSE))</f>
        <v/>
      </c>
      <c r="H426" s="286" t="str">
        <f>IF(D426="","",VLOOKUP(C426,Tables!$A$12:$B$55,2,FALSE))</f>
        <v/>
      </c>
    </row>
    <row r="427" spans="1:8">
      <c r="A427" s="229"/>
      <c r="B427" s="230"/>
      <c r="C427" s="230"/>
      <c r="D427" s="229"/>
      <c r="E427" s="259"/>
      <c r="F427" s="209"/>
      <c r="G427" s="286" t="str">
        <f>IF(C427="","",VLOOKUP(C427,Tables!$A$12:$B$55,2,FALSE))</f>
        <v/>
      </c>
      <c r="H427" s="286" t="str">
        <f>IF(D427="","",VLOOKUP(C427,Tables!$A$12:$B$55,2,FALSE))</f>
        <v/>
      </c>
    </row>
    <row r="428" spans="1:8">
      <c r="A428" s="229"/>
      <c r="B428" s="230"/>
      <c r="C428" s="230"/>
      <c r="D428" s="229"/>
      <c r="E428" s="259"/>
      <c r="F428" s="209"/>
      <c r="G428" s="286" t="str">
        <f>IF(C428="","",VLOOKUP(C428,Tables!$A$12:$B$55,2,FALSE))</f>
        <v/>
      </c>
      <c r="H428" s="286" t="str">
        <f>IF(D428="","",VLOOKUP(C428,Tables!$A$12:$B$55,2,FALSE))</f>
        <v/>
      </c>
    </row>
    <row r="429" spans="1:8">
      <c r="A429" s="229"/>
      <c r="B429" s="230"/>
      <c r="C429" s="230"/>
      <c r="D429" s="229"/>
      <c r="E429" s="259"/>
      <c r="F429" s="209"/>
      <c r="G429" s="286" t="str">
        <f>IF(C429="","",VLOOKUP(C429,Tables!$A$12:$B$55,2,FALSE))</f>
        <v/>
      </c>
      <c r="H429" s="286" t="str">
        <f>IF(D429="","",VLOOKUP(C429,Tables!$A$12:$B$55,2,FALSE))</f>
        <v/>
      </c>
    </row>
    <row r="430" spans="1:8">
      <c r="A430" s="229"/>
      <c r="B430" s="230"/>
      <c r="C430" s="230"/>
      <c r="D430" s="229"/>
      <c r="E430" s="259"/>
      <c r="F430" s="209"/>
      <c r="G430" s="286" t="str">
        <f>IF(C430="","",VLOOKUP(C430,Tables!$A$12:$B$55,2,FALSE))</f>
        <v/>
      </c>
      <c r="H430" s="286" t="str">
        <f>IF(D430="","",VLOOKUP(C430,Tables!$A$12:$B$55,2,FALSE))</f>
        <v/>
      </c>
    </row>
    <row r="431" spans="1:8">
      <c r="A431" s="229"/>
      <c r="B431" s="230"/>
      <c r="C431" s="230"/>
      <c r="D431" s="229"/>
      <c r="E431" s="259"/>
      <c r="F431" s="209"/>
      <c r="G431" s="286" t="str">
        <f>IF(C431="","",VLOOKUP(C431,Tables!$A$12:$B$55,2,FALSE))</f>
        <v/>
      </c>
      <c r="H431" s="286" t="str">
        <f>IF(D431="","",VLOOKUP(C431,Tables!$A$12:$B$55,2,FALSE))</f>
        <v/>
      </c>
    </row>
    <row r="432" spans="1:8">
      <c r="A432" s="229"/>
      <c r="B432" s="230"/>
      <c r="C432" s="230"/>
      <c r="D432" s="229"/>
      <c r="E432" s="259"/>
      <c r="F432" s="209"/>
      <c r="G432" s="286" t="str">
        <f>IF(C432="","",VLOOKUP(C432,Tables!$A$12:$B$55,2,FALSE))</f>
        <v/>
      </c>
      <c r="H432" s="286" t="str">
        <f>IF(D432="","",VLOOKUP(C432,Tables!$A$12:$B$55,2,FALSE))</f>
        <v/>
      </c>
    </row>
    <row r="433" spans="1:8">
      <c r="A433" s="229"/>
      <c r="B433" s="230"/>
      <c r="C433" s="230"/>
      <c r="D433" s="229"/>
      <c r="E433" s="259"/>
      <c r="F433" s="209"/>
      <c r="G433" s="286" t="str">
        <f>IF(C433="","",VLOOKUP(C433,Tables!$A$12:$B$55,2,FALSE))</f>
        <v/>
      </c>
      <c r="H433" s="286" t="str">
        <f>IF(D433="","",VLOOKUP(C433,Tables!$A$12:$B$55,2,FALSE))</f>
        <v/>
      </c>
    </row>
    <row r="434" spans="1:8">
      <c r="A434" s="229"/>
      <c r="B434" s="230"/>
      <c r="C434" s="230"/>
      <c r="D434" s="229"/>
      <c r="E434" s="259"/>
      <c r="F434" s="209"/>
      <c r="G434" s="286" t="str">
        <f>IF(C434="","",VLOOKUP(C434,Tables!$A$12:$B$55,2,FALSE))</f>
        <v/>
      </c>
      <c r="H434" s="286" t="str">
        <f>IF(D434="","",VLOOKUP(C434,Tables!$A$12:$B$55,2,FALSE))</f>
        <v/>
      </c>
    </row>
    <row r="435" spans="1:8">
      <c r="A435" s="229"/>
      <c r="B435" s="230"/>
      <c r="C435" s="230"/>
      <c r="D435" s="229"/>
      <c r="E435" s="259"/>
      <c r="F435" s="209"/>
      <c r="G435" s="286" t="str">
        <f>IF(C435="","",VLOOKUP(C435,Tables!$A$12:$B$55,2,FALSE))</f>
        <v/>
      </c>
      <c r="H435" s="286" t="str">
        <f>IF(D435="","",VLOOKUP(C435,Tables!$A$12:$B$55,2,FALSE))</f>
        <v/>
      </c>
    </row>
    <row r="436" spans="1:8">
      <c r="A436" s="229"/>
      <c r="B436" s="230"/>
      <c r="C436" s="230"/>
      <c r="D436" s="229"/>
      <c r="E436" s="259"/>
      <c r="F436" s="209"/>
      <c r="G436" s="286" t="str">
        <f>IF(C436="","",VLOOKUP(C436,Tables!$A$12:$B$55,2,FALSE))</f>
        <v/>
      </c>
      <c r="H436" s="286" t="str">
        <f>IF(D436="","",VLOOKUP(C436,Tables!$A$12:$B$55,2,FALSE))</f>
        <v/>
      </c>
    </row>
    <row r="437" spans="1:8">
      <c r="A437" s="229"/>
      <c r="B437" s="230"/>
      <c r="C437" s="230"/>
      <c r="D437" s="229"/>
      <c r="E437" s="259"/>
      <c r="F437" s="209"/>
      <c r="G437" s="286" t="str">
        <f>IF(C437="","",VLOOKUP(C437,Tables!$A$12:$B$55,2,FALSE))</f>
        <v/>
      </c>
      <c r="H437" s="286" t="str">
        <f>IF(D437="","",VLOOKUP(C437,Tables!$A$12:$B$55,2,FALSE))</f>
        <v/>
      </c>
    </row>
    <row r="438" spans="1:8">
      <c r="A438" s="229"/>
      <c r="B438" s="230"/>
      <c r="C438" s="230"/>
      <c r="D438" s="229"/>
      <c r="E438" s="259"/>
      <c r="F438" s="209"/>
      <c r="G438" s="286" t="str">
        <f>IF(C438="","",VLOOKUP(C438,Tables!$A$12:$B$55,2,FALSE))</f>
        <v/>
      </c>
      <c r="H438" s="286" t="str">
        <f>IF(D438="","",VLOOKUP(C438,Tables!$A$12:$B$55,2,FALSE))</f>
        <v/>
      </c>
    </row>
    <row r="439" spans="1:8">
      <c r="A439" s="229"/>
      <c r="B439" s="230"/>
      <c r="C439" s="230"/>
      <c r="D439" s="229"/>
      <c r="E439" s="259"/>
      <c r="F439" s="209"/>
      <c r="G439" s="286" t="str">
        <f>IF(C439="","",VLOOKUP(C439,Tables!$A$12:$B$55,2,FALSE))</f>
        <v/>
      </c>
      <c r="H439" s="286" t="str">
        <f>IF(D439="","",VLOOKUP(C439,Tables!$A$12:$B$55,2,FALSE))</f>
        <v/>
      </c>
    </row>
    <row r="440" spans="1:8">
      <c r="A440" s="229"/>
      <c r="B440" s="230"/>
      <c r="C440" s="230"/>
      <c r="D440" s="229"/>
      <c r="E440" s="259"/>
      <c r="F440" s="209"/>
      <c r="G440" s="286" t="str">
        <f>IF(C440="","",VLOOKUP(C440,Tables!$A$12:$B$55,2,FALSE))</f>
        <v/>
      </c>
      <c r="H440" s="286" t="str">
        <f>IF(D440="","",VLOOKUP(C440,Tables!$A$12:$B$55,2,FALSE))</f>
        <v/>
      </c>
    </row>
    <row r="441" spans="1:8">
      <c r="A441" s="229"/>
      <c r="B441" s="230"/>
      <c r="C441" s="230"/>
      <c r="D441" s="229"/>
      <c r="E441" s="259"/>
      <c r="F441" s="209"/>
      <c r="G441" s="286" t="str">
        <f>IF(C441="","",VLOOKUP(C441,Tables!$A$12:$B$55,2,FALSE))</f>
        <v/>
      </c>
      <c r="H441" s="286" t="str">
        <f>IF(D441="","",VLOOKUP(C441,Tables!$A$12:$B$55,2,FALSE))</f>
        <v/>
      </c>
    </row>
    <row r="442" spans="1:8">
      <c r="A442" s="229"/>
      <c r="B442" s="230"/>
      <c r="C442" s="230"/>
      <c r="D442" s="229"/>
      <c r="E442" s="259"/>
      <c r="F442" s="209"/>
      <c r="G442" s="286" t="str">
        <f>IF(C442="","",VLOOKUP(C442,Tables!$A$12:$B$55,2,FALSE))</f>
        <v/>
      </c>
      <c r="H442" s="286" t="str">
        <f>IF(D442="","",VLOOKUP(C442,Tables!$A$12:$B$55,2,FALSE))</f>
        <v/>
      </c>
    </row>
    <row r="443" spans="1:8">
      <c r="A443" s="229"/>
      <c r="B443" s="230"/>
      <c r="C443" s="230"/>
      <c r="D443" s="229"/>
      <c r="E443" s="259"/>
      <c r="F443" s="209"/>
      <c r="G443" s="286" t="str">
        <f>IF(C443="","",VLOOKUP(C443,Tables!$A$12:$B$55,2,FALSE))</f>
        <v/>
      </c>
      <c r="H443" s="286" t="str">
        <f>IF(D443="","",VLOOKUP(C443,Tables!$A$12:$B$55,2,FALSE))</f>
        <v/>
      </c>
    </row>
    <row r="444" spans="1:8">
      <c r="A444" s="229"/>
      <c r="B444" s="230"/>
      <c r="C444" s="230"/>
      <c r="D444" s="229"/>
      <c r="E444" s="259"/>
      <c r="F444" s="209"/>
      <c r="G444" s="286" t="str">
        <f>IF(C444="","",VLOOKUP(C444,Tables!$A$12:$B$55,2,FALSE))</f>
        <v/>
      </c>
      <c r="H444" s="286" t="str">
        <f>IF(D444="","",VLOOKUP(C444,Tables!$A$12:$B$55,2,FALSE))</f>
        <v/>
      </c>
    </row>
    <row r="445" spans="1:8">
      <c r="A445" s="229"/>
      <c r="B445" s="230"/>
      <c r="C445" s="230"/>
      <c r="D445" s="229"/>
      <c r="E445" s="259"/>
      <c r="F445" s="209"/>
      <c r="G445" s="286" t="str">
        <f>IF(C445="","",VLOOKUP(C445,Tables!$A$12:$B$55,2,FALSE))</f>
        <v/>
      </c>
      <c r="H445" s="286" t="str">
        <f>IF(D445="","",VLOOKUP(C445,Tables!$A$12:$B$55,2,FALSE))</f>
        <v/>
      </c>
    </row>
    <row r="446" spans="1:8">
      <c r="A446" s="229"/>
      <c r="B446" s="230"/>
      <c r="C446" s="230"/>
      <c r="D446" s="229"/>
      <c r="E446" s="259"/>
      <c r="F446" s="209"/>
      <c r="G446" s="286" t="str">
        <f>IF(C446="","",VLOOKUP(C446,Tables!$A$12:$B$55,2,FALSE))</f>
        <v/>
      </c>
      <c r="H446" s="286" t="str">
        <f>IF(D446="","",VLOOKUP(C446,Tables!$A$12:$B$55,2,FALSE))</f>
        <v/>
      </c>
    </row>
    <row r="447" spans="1:8">
      <c r="A447" s="229"/>
      <c r="B447" s="230"/>
      <c r="C447" s="230"/>
      <c r="D447" s="229"/>
      <c r="E447" s="259"/>
      <c r="F447" s="209"/>
      <c r="G447" s="286" t="str">
        <f>IF(C447="","",VLOOKUP(C447,Tables!$A$12:$B$55,2,FALSE))</f>
        <v/>
      </c>
      <c r="H447" s="286" t="str">
        <f>IF(D447="","",VLOOKUP(C447,Tables!$A$12:$B$55,2,FALSE))</f>
        <v/>
      </c>
    </row>
    <row r="448" spans="1:8">
      <c r="A448" s="229"/>
      <c r="B448" s="230"/>
      <c r="C448" s="230"/>
      <c r="D448" s="229"/>
      <c r="E448" s="259"/>
      <c r="F448" s="209"/>
      <c r="G448" s="286" t="str">
        <f>IF(C448="","",VLOOKUP(C448,Tables!$A$12:$B$55,2,FALSE))</f>
        <v/>
      </c>
      <c r="H448" s="286" t="str">
        <f>IF(D448="","",VLOOKUP(C448,Tables!$A$12:$B$55,2,FALSE))</f>
        <v/>
      </c>
    </row>
  </sheetData>
  <autoFilter ref="A1:H449"/>
  <sortState ref="A2:J448">
    <sortCondition ref="A2:A448"/>
    <sortCondition ref="G2:G448"/>
    <sortCondition ref="H2:H448"/>
  </sortState>
  <conditionalFormatting sqref="E1:E1048576">
    <cfRule type="cellIs" dxfId="12" priority="1" operator="lessThan">
      <formula>0</formula>
    </cfRule>
  </conditionalFormatting>
  <dataValidations xWindow="405" yWindow="554" count="4">
    <dataValidation type="list" allowBlank="1" showInputMessage="1" showErrorMessage="1" promptTitle="Section" prompt="The selection of this cell will narrow the &quot;Line Item&quot; selection to what is in a given Section." sqref="C14:C448">
      <formula1>Sections</formula1>
    </dataValidation>
    <dataValidation type="list" allowBlank="1" showInputMessage="1" showErrorMessage="1" promptTitle="Line Item" prompt="The Budgets tab's cells will automatically populate based on this cell and the draw number." sqref="D14:D448">
      <formula1>INDIRECT(C14)</formula1>
    </dataValidation>
    <dataValidation type="list" allowBlank="1" showInputMessage="1" showErrorMessage="1" promptTitle="Line Item" prompt="The Budgets tab's cells will automatically populate based on this cell and the draw number." sqref="D2:D13">
      <formula1>INDIRECT(C2)</formula1>
    </dataValidation>
    <dataValidation type="list" allowBlank="1" showInputMessage="1" showErrorMessage="1" promptTitle="Section" prompt="The selection of this cell will narrow the &quot;Line Item&quot; selection to what is in a given Section." sqref="C2:C13">
      <formula1>Sections</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xWindow="405" yWindow="554" count="2">
        <x14:dataValidation type="list" allowBlank="1" showInputMessage="1" showErrorMessage="1" promptTitle="Type" prompt="You should only be inputting Original one time per funding source. After that, only use &quot;Revisions.&quot;">
          <x14:formula1>
            <xm:f>Tables!$D$20:$D$21</xm:f>
          </x14:formula1>
          <xm:sqref>B2:B448</xm:sqref>
        </x14:dataValidation>
        <x14:dataValidation type="list" allowBlank="1" showInputMessage="1" showErrorMessage="1" promptTitle="Source" prompt="Pick from the drop down list the source that will be used for the budget cost of this line item._x000a_">
          <x14:formula1>
            <xm:f>Tables!$E$17:$E$21</xm:f>
          </x14:formula1>
          <xm:sqref>A2:A448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6"/>
  <sheetViews>
    <sheetView workbookViewId="0">
      <selection activeCell="I4" sqref="I4"/>
    </sheetView>
  </sheetViews>
  <sheetFormatPr defaultRowHeight="12.75"/>
  <cols>
    <col min="4" max="4" width="11.85546875" customWidth="1"/>
    <col min="6" max="6" width="11.5703125" customWidth="1"/>
    <col min="7" max="7" width="3.140625" customWidth="1"/>
    <col min="8" max="8" width="7.42578125" customWidth="1"/>
    <col min="9" max="9" width="19.42578125" customWidth="1"/>
    <col min="10" max="10" width="10.5703125" style="47" customWidth="1"/>
    <col min="11" max="11" width="12.7109375" style="175" bestFit="1" customWidth="1"/>
    <col min="12" max="17" width="9.140625" style="47"/>
  </cols>
  <sheetData>
    <row r="1" spans="1:14" ht="24" customHeight="1" thickBot="1">
      <c r="A1" s="290" t="s">
        <v>132</v>
      </c>
      <c r="B1" s="290"/>
      <c r="C1" s="290"/>
      <c r="D1" s="290"/>
      <c r="E1" s="291"/>
      <c r="F1" s="290" t="str">
        <f>IF(I4="Enter Source","Enter Source",IF(I4="HOME",I4&amp;" "&amp;" Funds",I4&amp;"s"))</f>
        <v>Enter Source</v>
      </c>
      <c r="G1" s="290"/>
      <c r="H1" s="125"/>
      <c r="I1" s="125"/>
    </row>
    <row r="2" spans="1:14" ht="15">
      <c r="A2" s="93"/>
      <c r="B2" s="93"/>
      <c r="C2" s="93"/>
      <c r="D2" s="93"/>
      <c r="E2" s="94"/>
      <c r="F2" s="94"/>
      <c r="G2" s="92"/>
      <c r="H2" s="95" t="s">
        <v>50</v>
      </c>
      <c r="I2" s="289">
        <f ca="1">TODAY()</f>
        <v>43448</v>
      </c>
    </row>
    <row r="3" spans="1:14">
      <c r="A3" s="92"/>
      <c r="B3" s="92"/>
      <c r="C3" s="92"/>
      <c r="D3" s="92"/>
      <c r="E3" s="92"/>
      <c r="F3" s="96"/>
      <c r="G3" s="96"/>
      <c r="H3" s="92"/>
      <c r="I3" s="92"/>
    </row>
    <row r="4" spans="1:14" ht="15">
      <c r="A4" s="97" t="s">
        <v>51</v>
      </c>
      <c r="B4" s="346" t="str">
        <f>IF(I4="Enter Source"," ",IF(I4="HOME",Budgets!C2,IF(I4="SCHTF",Budgets!G2,IF(I4="NHTF",Budgets!K2,""))))</f>
        <v xml:space="preserve"> </v>
      </c>
      <c r="C4" s="347"/>
      <c r="D4" s="98" t="s">
        <v>98</v>
      </c>
      <c r="E4" s="99" t="str">
        <f>IF(I4="Enter Source"," ",IF(I4="HOME",Budgets!C3,IF(I4="SCHTF",Budgets!G3,IF(I4="NHTF",Budgets!K3,""))))</f>
        <v xml:space="preserve"> </v>
      </c>
      <c r="F4" s="361" t="s">
        <v>100</v>
      </c>
      <c r="G4" s="362"/>
      <c r="H4" s="363"/>
      <c r="I4" s="192" t="s">
        <v>72</v>
      </c>
      <c r="K4" s="176"/>
    </row>
    <row r="5" spans="1:14" ht="15">
      <c r="A5" s="101"/>
      <c r="B5" s="101"/>
      <c r="C5" s="102"/>
      <c r="D5" s="102"/>
      <c r="E5" s="102"/>
      <c r="F5" s="102"/>
      <c r="G5" s="102"/>
      <c r="H5" s="102"/>
      <c r="I5" s="102"/>
      <c r="J5" s="35"/>
      <c r="K5" s="165"/>
      <c r="L5" s="32"/>
      <c r="M5" s="32"/>
      <c r="N5" s="32"/>
    </row>
    <row r="6" spans="1:14" ht="15">
      <c r="A6" s="322" t="s">
        <v>146</v>
      </c>
      <c r="B6" s="323"/>
      <c r="C6" s="331" t="str">
        <f>IF(Budgets!F1="","",Budgets!F1)</f>
        <v/>
      </c>
      <c r="D6" s="331"/>
      <c r="E6" s="331"/>
      <c r="F6" s="331"/>
      <c r="G6" s="103"/>
      <c r="H6" s="174" t="s">
        <v>127</v>
      </c>
      <c r="I6" s="100"/>
      <c r="J6" s="67"/>
      <c r="K6" s="165"/>
      <c r="L6" s="32"/>
      <c r="M6" s="32"/>
      <c r="N6" s="32"/>
    </row>
    <row r="7" spans="1:14" ht="15">
      <c r="A7" s="101"/>
      <c r="B7" s="101"/>
      <c r="C7" s="102"/>
      <c r="D7" s="102"/>
      <c r="E7" s="102"/>
      <c r="F7" s="102"/>
      <c r="G7" s="102"/>
      <c r="H7" s="102"/>
      <c r="I7" s="169"/>
      <c r="J7" s="35"/>
      <c r="K7" s="191">
        <v>0</v>
      </c>
      <c r="L7" s="185">
        <v>0</v>
      </c>
      <c r="M7" s="32"/>
      <c r="N7" s="32"/>
    </row>
    <row r="8" spans="1:14" ht="15">
      <c r="A8" s="199" t="s">
        <v>136</v>
      </c>
      <c r="B8" s="104"/>
      <c r="C8" s="326"/>
      <c r="D8" s="327"/>
      <c r="E8" s="327"/>
      <c r="F8" s="327"/>
      <c r="G8" s="105"/>
      <c r="H8" s="98" t="s">
        <v>99</v>
      </c>
      <c r="I8" s="106"/>
      <c r="K8" s="184">
        <f>SUMIFS('Draw Data'!D:D,'Draw Data'!A:A,I$4,'Draw Data'!H:H,L8)</f>
        <v>0</v>
      </c>
      <c r="L8" s="185">
        <v>1</v>
      </c>
      <c r="M8" s="67"/>
      <c r="N8" s="33"/>
    </row>
    <row r="9" spans="1:14" ht="15">
      <c r="A9" s="107"/>
      <c r="B9" s="107"/>
      <c r="C9" s="102"/>
      <c r="D9" s="102"/>
      <c r="E9" s="102"/>
      <c r="F9" s="102"/>
      <c r="G9" s="102"/>
      <c r="H9" s="102"/>
      <c r="I9" s="102"/>
      <c r="K9" s="184">
        <f>K8+SUMIFS('Draw Data'!D:D,'Draw Data'!A:A,I$4,'Draw Data'!H:H,L9)</f>
        <v>0</v>
      </c>
      <c r="L9" s="186">
        <v>2</v>
      </c>
      <c r="M9" s="36"/>
      <c r="N9" s="36"/>
    </row>
    <row r="10" spans="1:14" ht="15">
      <c r="A10" s="199" t="s">
        <v>137</v>
      </c>
      <c r="B10" s="107"/>
      <c r="C10" s="349"/>
      <c r="D10" s="350"/>
      <c r="E10" s="350"/>
      <c r="F10" s="350"/>
      <c r="G10" s="350"/>
      <c r="H10" s="350"/>
      <c r="I10" s="351"/>
      <c r="K10" s="184">
        <f>K9+SUMIFS('Draw Data'!D:D,'Draw Data'!A:A,I$4,'Draw Data'!H:H,L10)</f>
        <v>0</v>
      </c>
      <c r="L10" s="186">
        <v>3</v>
      </c>
      <c r="M10" s="36"/>
      <c r="N10" s="36"/>
    </row>
    <row r="11" spans="1:14" ht="15">
      <c r="A11" s="107"/>
      <c r="B11" s="107"/>
      <c r="C11" s="107"/>
      <c r="D11" s="107"/>
      <c r="E11" s="107"/>
      <c r="F11" s="107"/>
      <c r="G11" s="107"/>
      <c r="H11" s="107"/>
      <c r="I11" s="107"/>
      <c r="K11" s="184">
        <f>K10+SUMIFS('Draw Data'!D:D,'Draw Data'!A:A,I$4,'Draw Data'!H:H,L11)</f>
        <v>0</v>
      </c>
      <c r="L11" s="185">
        <v>4</v>
      </c>
      <c r="M11" s="32"/>
      <c r="N11" s="32"/>
    </row>
    <row r="12" spans="1:14" ht="15">
      <c r="A12" s="104" t="s">
        <v>53</v>
      </c>
      <c r="B12" s="104"/>
      <c r="C12" s="326"/>
      <c r="D12" s="327"/>
      <c r="E12" s="327"/>
      <c r="F12" s="327"/>
      <c r="G12" s="105"/>
      <c r="H12" s="108" t="s">
        <v>52</v>
      </c>
      <c r="I12" s="106"/>
      <c r="K12" s="184">
        <f>K11+SUMIFS('Draw Data'!D:D,'Draw Data'!A:A,I$4,'Draw Data'!H:H,L12)</f>
        <v>0</v>
      </c>
      <c r="L12" s="186">
        <v>5</v>
      </c>
    </row>
    <row r="13" spans="1:14" ht="15">
      <c r="A13" s="107"/>
      <c r="B13" s="107"/>
      <c r="C13" s="107"/>
      <c r="D13" s="107"/>
      <c r="E13" s="107"/>
      <c r="F13" s="107"/>
      <c r="G13" s="107"/>
      <c r="H13" s="107"/>
      <c r="I13" s="107"/>
      <c r="K13" s="184">
        <f>K12+SUMIFS('Draw Data'!D:D,'Draw Data'!A:A,I$4,'Draw Data'!H:H,L13)</f>
        <v>0</v>
      </c>
      <c r="L13" s="185">
        <v>6</v>
      </c>
      <c r="M13" s="32"/>
      <c r="N13" s="32"/>
    </row>
    <row r="14" spans="1:14" ht="15">
      <c r="A14" s="109" t="s">
        <v>54</v>
      </c>
      <c r="B14" s="328"/>
      <c r="C14" s="329"/>
      <c r="D14" s="329"/>
      <c r="E14" s="330"/>
      <c r="F14" s="110"/>
      <c r="G14" s="110"/>
      <c r="H14" s="92"/>
      <c r="I14" s="102"/>
      <c r="K14" s="184">
        <f>K13+SUMIFS('Draw Data'!D:D,'Draw Data'!A:A,I$4,'Draw Data'!H:H,L14)</f>
        <v>0</v>
      </c>
      <c r="L14" s="187">
        <v>7</v>
      </c>
      <c r="M14" s="33"/>
      <c r="N14" s="33"/>
    </row>
    <row r="15" spans="1:14" ht="15">
      <c r="A15" s="101"/>
      <c r="B15" s="101"/>
      <c r="C15" s="101"/>
      <c r="D15" s="107"/>
      <c r="E15" s="107"/>
      <c r="F15" s="107"/>
      <c r="G15" s="107"/>
      <c r="H15" s="324" t="str">
        <f>I4&amp;" Award Type"</f>
        <v>Enter Source Award Type</v>
      </c>
      <c r="I15" s="324"/>
      <c r="K15" s="184">
        <f>K14+SUMIFS('Draw Data'!D:D,'Draw Data'!A:A,I$4,'Draw Data'!H:H,L15)</f>
        <v>0</v>
      </c>
      <c r="L15" s="185">
        <v>8</v>
      </c>
      <c r="M15" s="39"/>
      <c r="N15" s="39"/>
    </row>
    <row r="16" spans="1:14" ht="15">
      <c r="A16" s="354" t="str">
        <f>"1. Total Amount Awarded for"&amp;" "&amp;I4&amp;":"</f>
        <v>1. Total Amount Awarded for Enter Source:</v>
      </c>
      <c r="B16" s="354"/>
      <c r="C16" s="354"/>
      <c r="D16" s="355"/>
      <c r="E16" s="356" t="str">
        <f>IF(I4="Enter Source","Source Needed",IF(I4="","Source Needed",IF(I6="","Request # Needed",IF(I4="HOME",Budgets!C4,IF(I4="SCHTF",Budgets!K4,IF(I4="NHTF",Budgets!G4,IF(I4="Example",SUMIFS('Budget Data'!E:E,'Budget Data'!A:A,I4))))))))</f>
        <v>Source Needed</v>
      </c>
      <c r="F16" s="356"/>
      <c r="G16" s="111"/>
      <c r="H16" s="112" t="s">
        <v>123</v>
      </c>
      <c r="I16" s="113" t="str">
        <f>IF(I4="Enter Source","Source Needed",IF(I4="","Source Needed",IF(I4="HOME",Budgets!D4,IF(I4="SCHTF",Budgets!L4,IF(I4="NHTF",Budgets!H4,IF(I4="Example","Combination"))))))</f>
        <v>Source Needed</v>
      </c>
      <c r="K16" s="184">
        <f>K15+SUMIFS('Draw Data'!D:D,'Draw Data'!A:A,I$4,'Draw Data'!H:H,L16)</f>
        <v>0</v>
      </c>
      <c r="L16" s="185">
        <v>9</v>
      </c>
      <c r="M16" s="34"/>
      <c r="N16" s="34"/>
    </row>
    <row r="17" spans="1:14" ht="15">
      <c r="A17" s="357" t="s">
        <v>59</v>
      </c>
      <c r="B17" s="357"/>
      <c r="C17" s="357"/>
      <c r="D17" s="358"/>
      <c r="E17" s="356" t="str">
        <f>IF(E16="Request # Needed","",IF(E16="Source Needed","",SUMIFS(K8:K25,L8:L25,I6-1)))</f>
        <v/>
      </c>
      <c r="F17" s="356"/>
      <c r="G17" s="114"/>
      <c r="H17" s="325" t="str">
        <f>IF(I16=Tables!D15,"Specify Amounts Below","")</f>
        <v/>
      </c>
      <c r="I17" s="325"/>
      <c r="K17" s="184">
        <f>K16+SUMIFS('Draw Data'!D:D,'Draw Data'!A:A,I$4,'Draw Data'!H:H,L17)</f>
        <v>0</v>
      </c>
      <c r="L17" s="186">
        <v>10</v>
      </c>
      <c r="M17" s="34"/>
      <c r="N17" s="34"/>
    </row>
    <row r="18" spans="1:14" ht="15">
      <c r="A18" s="359" t="s">
        <v>56</v>
      </c>
      <c r="B18" s="359"/>
      <c r="C18" s="359"/>
      <c r="D18" s="360"/>
      <c r="E18" s="356" t="str">
        <f>IF(E17="","",E16-E17)</f>
        <v/>
      </c>
      <c r="F18" s="356"/>
      <c r="G18" s="114"/>
      <c r="I18" s="115" t="str">
        <f>IF(I16="Combination","Repayable Amount:","")</f>
        <v/>
      </c>
      <c r="K18" s="184">
        <f>K17+SUMIFS('Draw Data'!D:D,'Draw Data'!A:A,I$4,'Draw Data'!H:H,L18)</f>
        <v>0</v>
      </c>
      <c r="L18" s="187">
        <v>11</v>
      </c>
      <c r="M18" s="66"/>
      <c r="N18" s="66"/>
    </row>
    <row r="19" spans="1:14" ht="15">
      <c r="A19" s="116" t="s">
        <v>57</v>
      </c>
      <c r="B19" s="116"/>
      <c r="C19" s="104"/>
      <c r="D19" s="104"/>
      <c r="E19" s="356" t="str">
        <f>IF(E17="","",SUMIFS('Draw Data'!D:D,'Draw Data'!A:A,I4,'Draw Data'!H:H,I6))</f>
        <v/>
      </c>
      <c r="F19" s="356"/>
      <c r="G19" s="114"/>
      <c r="H19" s="182"/>
      <c r="I19" s="200"/>
      <c r="K19" s="184">
        <f>K18+SUMIFS('Draw Data'!D:D,'Draw Data'!A:A,I$4,'Draw Data'!H:H,L19)</f>
        <v>0</v>
      </c>
      <c r="L19" s="187">
        <v>12</v>
      </c>
      <c r="M19" s="66"/>
      <c r="N19" s="66"/>
    </row>
    <row r="20" spans="1:14" ht="15">
      <c r="A20" s="359" t="s">
        <v>58</v>
      </c>
      <c r="B20" s="359"/>
      <c r="C20" s="359"/>
      <c r="D20" s="360"/>
      <c r="E20" s="356" t="str">
        <f>IF(E17="","",E18-E19)</f>
        <v/>
      </c>
      <c r="F20" s="356"/>
      <c r="G20" s="114"/>
      <c r="I20" s="117" t="str">
        <f>IF(I16="Combination","Forgivable Amount:","")</f>
        <v/>
      </c>
      <c r="J20" s="68"/>
      <c r="K20" s="184">
        <f>K19+SUMIFS('Draw Data'!D:D,'Draw Data'!A:A,I$4,'Draw Data'!H:H,L20)</f>
        <v>0</v>
      </c>
      <c r="L20" s="185">
        <v>13</v>
      </c>
      <c r="M20" s="66"/>
      <c r="N20" s="66"/>
    </row>
    <row r="21" spans="1:14" ht="15">
      <c r="A21" s="118"/>
      <c r="B21" s="334"/>
      <c r="C21" s="334"/>
      <c r="D21" s="334"/>
      <c r="E21" s="335" t="str">
        <f>IF(E20&gt;=0,"","OVER Award Amount")</f>
        <v/>
      </c>
      <c r="F21" s="335"/>
      <c r="G21" s="102"/>
      <c r="H21" s="183"/>
      <c r="I21" s="201"/>
      <c r="K21" s="184">
        <f>K20+SUMIFS('Draw Data'!D:D,'Draw Data'!A:A,I$4,'Draw Data'!H:H,L21)</f>
        <v>0</v>
      </c>
      <c r="L21" s="186">
        <v>14</v>
      </c>
      <c r="M21" s="66"/>
      <c r="N21" s="66"/>
    </row>
    <row r="22" spans="1:14" ht="15" customHeight="1">
      <c r="A22" s="119" t="s">
        <v>55</v>
      </c>
      <c r="B22" s="119"/>
      <c r="C22" s="120"/>
      <c r="D22" s="119"/>
      <c r="E22" s="121"/>
      <c r="F22" s="122"/>
      <c r="H22" s="170" t="s">
        <v>126</v>
      </c>
      <c r="I22" s="171">
        <f>I19+I21</f>
        <v>0</v>
      </c>
      <c r="J22" s="63"/>
      <c r="K22" s="184">
        <f>K21+SUMIFS('Draw Data'!D:D,'Draw Data'!A:A,I$4,'Draw Data'!H:H,L22)</f>
        <v>0</v>
      </c>
      <c r="L22" s="187">
        <v>15</v>
      </c>
      <c r="M22" s="37"/>
      <c r="N22" s="37"/>
    </row>
    <row r="23" spans="1:14" ht="15.75" thickBot="1">
      <c r="A23" s="123"/>
      <c r="B23" s="123"/>
      <c r="C23" s="123"/>
      <c r="D23" s="123"/>
      <c r="E23" s="123"/>
      <c r="F23" s="124"/>
      <c r="G23" s="124"/>
      <c r="H23" s="172" t="str">
        <f>IF(E16="Request # Needed","",IF(E16="Source Needed","",IF(E16-I22=0,"","Off By:")))</f>
        <v/>
      </c>
      <c r="I23" s="173" t="str">
        <f>IF(E16="Request # Needed","",IF(E16="Source Needed","",IF(E16-I22=0,"",E16-I22)))</f>
        <v/>
      </c>
      <c r="J23" s="69"/>
      <c r="K23" s="184">
        <f>K22+SUMIFS('Draw Data'!D:D,'Draw Data'!A:A,I$4,'Draw Data'!H:H,L23)</f>
        <v>0</v>
      </c>
      <c r="L23" s="187">
        <v>16</v>
      </c>
      <c r="M23" s="69"/>
      <c r="N23" s="69"/>
    </row>
    <row r="24" spans="1:14" ht="15" customHeight="1">
      <c r="A24" s="352" t="s">
        <v>148</v>
      </c>
      <c r="B24" s="353"/>
      <c r="C24" s="353"/>
      <c r="D24" s="353"/>
      <c r="E24" s="353"/>
      <c r="F24" s="353"/>
      <c r="G24" s="353"/>
      <c r="H24" s="353"/>
      <c r="I24" s="353"/>
      <c r="J24" s="70"/>
      <c r="K24" s="184">
        <f>K23+SUMIFS('Draw Data'!D:D,'Draw Data'!A:A,I$4,'Draw Data'!H:H,L24)</f>
        <v>0</v>
      </c>
      <c r="L24" s="185">
        <v>17</v>
      </c>
      <c r="M24" s="70"/>
      <c r="N24" s="70"/>
    </row>
    <row r="25" spans="1:14" ht="12.75" customHeight="1">
      <c r="A25" s="332" t="s">
        <v>134</v>
      </c>
      <c r="B25" s="332"/>
      <c r="C25" s="332"/>
      <c r="D25" s="332"/>
      <c r="E25" s="332"/>
      <c r="F25" s="332"/>
      <c r="G25" s="332"/>
      <c r="H25" s="332"/>
      <c r="I25" s="332"/>
      <c r="J25" s="71"/>
      <c r="K25" s="184">
        <f>K24+SUMIFS('Draw Data'!D:D,'Draw Data'!A:A,I$4,'Draw Data'!H:H,L25)</f>
        <v>0</v>
      </c>
      <c r="L25" s="186">
        <v>18</v>
      </c>
      <c r="M25" s="71"/>
      <c r="N25" s="71"/>
    </row>
    <row r="26" spans="1:14" ht="26.25" customHeight="1">
      <c r="A26" s="332" t="s">
        <v>135</v>
      </c>
      <c r="B26" s="332"/>
      <c r="C26" s="332"/>
      <c r="D26" s="332"/>
      <c r="E26" s="332"/>
      <c r="F26" s="332"/>
      <c r="G26" s="332"/>
      <c r="H26" s="332"/>
      <c r="I26" s="332"/>
      <c r="J26" s="71"/>
      <c r="K26" s="188"/>
      <c r="L26" s="189"/>
      <c r="M26" s="71"/>
      <c r="N26" s="71"/>
    </row>
    <row r="27" spans="1:14">
      <c r="A27" s="332" t="s">
        <v>102</v>
      </c>
      <c r="B27" s="332"/>
      <c r="C27" s="332"/>
      <c r="D27" s="332"/>
      <c r="E27" s="332"/>
      <c r="F27" s="332"/>
      <c r="G27" s="332"/>
      <c r="H27" s="332"/>
      <c r="I27" s="332"/>
      <c r="J27" s="71"/>
      <c r="K27" s="188"/>
      <c r="L27" s="189"/>
      <c r="M27" s="71"/>
      <c r="N27" s="71"/>
    </row>
    <row r="28" spans="1:14">
      <c r="A28" s="332" t="s">
        <v>103</v>
      </c>
      <c r="B28" s="332"/>
      <c r="C28" s="332"/>
      <c r="D28" s="332"/>
      <c r="E28" s="332"/>
      <c r="F28" s="332"/>
      <c r="G28" s="332"/>
      <c r="H28" s="332"/>
      <c r="I28" s="332"/>
      <c r="J28" s="71"/>
      <c r="K28" s="188"/>
      <c r="L28" s="189"/>
      <c r="M28" s="71"/>
      <c r="N28" s="71"/>
    </row>
    <row r="29" spans="1:14" ht="42.75" customHeight="1">
      <c r="A29" s="332" t="s">
        <v>104</v>
      </c>
      <c r="B29" s="332"/>
      <c r="C29" s="332"/>
      <c r="D29" s="332"/>
      <c r="E29" s="332"/>
      <c r="F29" s="332"/>
      <c r="G29" s="332"/>
      <c r="H29" s="332"/>
      <c r="I29" s="332"/>
      <c r="J29" s="71"/>
      <c r="K29" s="188"/>
      <c r="L29" s="189"/>
      <c r="M29" s="71"/>
      <c r="N29" s="71"/>
    </row>
    <row r="30" spans="1:14" ht="29.25" customHeight="1">
      <c r="A30" s="348" t="s">
        <v>106</v>
      </c>
      <c r="B30" s="348"/>
      <c r="C30" s="348"/>
      <c r="D30" s="348"/>
      <c r="E30" s="348"/>
      <c r="F30" s="348"/>
      <c r="G30" s="348"/>
      <c r="H30" s="348"/>
      <c r="I30" s="348"/>
      <c r="J30" s="72"/>
      <c r="K30" s="190"/>
      <c r="L30" s="190"/>
      <c r="M30" s="72"/>
      <c r="N30" s="72"/>
    </row>
    <row r="31" spans="1:14" ht="12.75" customHeight="1" thickBot="1">
      <c r="A31" s="125"/>
      <c r="B31" s="126"/>
      <c r="C31" s="126"/>
      <c r="D31" s="126"/>
      <c r="E31" s="126"/>
      <c r="F31" s="126"/>
      <c r="G31" s="126"/>
      <c r="H31" s="126"/>
      <c r="I31" s="126"/>
      <c r="J31" s="72"/>
      <c r="K31" s="168"/>
      <c r="L31" s="72"/>
      <c r="M31" s="72"/>
      <c r="N31" s="72"/>
    </row>
    <row r="32" spans="1:14">
      <c r="A32" s="127"/>
      <c r="B32" s="96"/>
      <c r="C32" s="96"/>
      <c r="D32" s="96"/>
      <c r="E32" s="96"/>
      <c r="F32" s="96"/>
      <c r="G32" s="96"/>
      <c r="H32" s="96"/>
      <c r="I32" s="96"/>
      <c r="J32" s="63"/>
      <c r="K32" s="178"/>
      <c r="L32" s="63"/>
      <c r="M32" s="63"/>
      <c r="N32" s="63"/>
    </row>
    <row r="33" spans="1:14" ht="12.75" customHeight="1">
      <c r="A33" s="333" t="s">
        <v>60</v>
      </c>
      <c r="B33" s="333"/>
      <c r="C33" s="333"/>
      <c r="D33" s="333"/>
      <c r="E33" s="333"/>
      <c r="F33" s="333"/>
      <c r="G33" s="333"/>
      <c r="H33" s="333"/>
      <c r="I33" s="333"/>
      <c r="J33" s="71"/>
      <c r="K33" s="166"/>
      <c r="L33" s="71"/>
      <c r="M33" s="71"/>
      <c r="N33" s="71"/>
    </row>
    <row r="34" spans="1:14">
      <c r="A34" s="333"/>
      <c r="B34" s="333"/>
      <c r="C34" s="333"/>
      <c r="D34" s="333"/>
      <c r="E34" s="333"/>
      <c r="F34" s="333"/>
      <c r="G34" s="333"/>
      <c r="H34" s="333"/>
      <c r="I34" s="333"/>
      <c r="J34" s="71"/>
      <c r="K34" s="166"/>
      <c r="L34" s="71"/>
      <c r="M34" s="71"/>
      <c r="N34" s="71"/>
    </row>
    <row r="35" spans="1:14" ht="25.5" customHeight="1">
      <c r="A35" s="341"/>
      <c r="B35" s="341"/>
      <c r="C35" s="341"/>
      <c r="D35" s="341"/>
      <c r="E35" s="128"/>
      <c r="F35" s="341"/>
      <c r="G35" s="341"/>
      <c r="H35" s="341"/>
      <c r="I35" s="341"/>
      <c r="L35" s="52"/>
      <c r="M35" s="338"/>
      <c r="N35" s="338"/>
    </row>
    <row r="36" spans="1:14" ht="15">
      <c r="A36" s="336" t="s">
        <v>105</v>
      </c>
      <c r="B36" s="339"/>
      <c r="C36" s="129"/>
      <c r="D36" s="129"/>
      <c r="E36" s="129"/>
      <c r="F36" s="130" t="s">
        <v>63</v>
      </c>
      <c r="G36" s="129"/>
      <c r="H36" s="92"/>
      <c r="I36" s="129"/>
      <c r="J36" s="66"/>
      <c r="K36" s="177"/>
      <c r="L36" s="52"/>
      <c r="M36" s="73"/>
      <c r="N36" s="66"/>
    </row>
    <row r="37" spans="1:14" ht="38.25" customHeight="1">
      <c r="A37" s="345"/>
      <c r="B37" s="345"/>
      <c r="C37" s="345"/>
      <c r="D37" s="345"/>
      <c r="E37" s="345"/>
      <c r="F37" s="128"/>
      <c r="G37" s="344"/>
      <c r="H37" s="344"/>
      <c r="I37" s="344"/>
      <c r="L37" s="52"/>
      <c r="M37" s="338"/>
      <c r="N37" s="338"/>
    </row>
    <row r="38" spans="1:14" ht="15">
      <c r="A38" s="342" t="s">
        <v>61</v>
      </c>
      <c r="B38" s="343"/>
      <c r="C38" s="129"/>
      <c r="D38" s="129"/>
      <c r="E38" s="129"/>
      <c r="F38" s="130"/>
      <c r="G38" s="336" t="s">
        <v>62</v>
      </c>
      <c r="H38" s="337"/>
      <c r="I38" s="129"/>
      <c r="J38" s="66"/>
      <c r="K38" s="177"/>
      <c r="L38" s="52"/>
      <c r="M38" s="73"/>
      <c r="N38" s="66"/>
    </row>
    <row r="39" spans="1:14" ht="35.25" customHeight="1">
      <c r="A39" s="340"/>
      <c r="B39" s="340"/>
      <c r="C39" s="340"/>
      <c r="D39" s="340"/>
      <c r="E39" s="340"/>
      <c r="F39" s="131"/>
      <c r="G39" s="344"/>
      <c r="H39" s="344"/>
      <c r="I39" s="344"/>
      <c r="J39" s="64"/>
      <c r="K39" s="167"/>
      <c r="L39" s="52"/>
      <c r="M39" s="65"/>
      <c r="N39" s="65"/>
    </row>
    <row r="40" spans="1:14" ht="15">
      <c r="A40" s="132" t="s">
        <v>64</v>
      </c>
      <c r="B40" s="133"/>
      <c r="C40" s="131"/>
      <c r="D40" s="129"/>
      <c r="E40" s="129"/>
      <c r="F40" s="129"/>
      <c r="G40" s="336" t="s">
        <v>62</v>
      </c>
      <c r="H40" s="337"/>
      <c r="I40" s="129"/>
      <c r="J40" s="66"/>
      <c r="K40" s="177"/>
      <c r="L40" s="52"/>
      <c r="M40" s="73"/>
      <c r="N40" s="66"/>
    </row>
    <row r="41" spans="1:14" ht="15">
      <c r="A41" s="31"/>
      <c r="B41" s="31"/>
      <c r="C41" s="31"/>
      <c r="D41" s="31"/>
      <c r="E41" s="31"/>
      <c r="F41" s="33"/>
      <c r="G41" s="33"/>
      <c r="H41" s="31"/>
      <c r="I41" s="31"/>
      <c r="J41" s="33"/>
      <c r="K41" s="177"/>
      <c r="L41" s="33"/>
      <c r="M41" s="33"/>
      <c r="N41" s="33"/>
    </row>
    <row r="42" spans="1:14" ht="15">
      <c r="A42" s="31"/>
      <c r="B42" s="31"/>
      <c r="C42" s="31"/>
      <c r="D42" s="31"/>
      <c r="E42" s="31"/>
      <c r="F42" s="33"/>
      <c r="G42" s="33"/>
      <c r="H42" s="31"/>
      <c r="I42" s="31"/>
      <c r="J42" s="33"/>
      <c r="K42" s="177"/>
      <c r="L42" s="33"/>
      <c r="M42" s="33"/>
      <c r="N42" s="33"/>
    </row>
    <row r="43" spans="1:14" ht="15">
      <c r="A43" s="31"/>
      <c r="B43" s="31"/>
      <c r="C43" s="31"/>
      <c r="D43" s="31"/>
      <c r="E43" s="31"/>
      <c r="F43" s="33"/>
      <c r="G43" s="33"/>
      <c r="H43" s="31"/>
      <c r="I43" s="31"/>
      <c r="J43" s="33"/>
      <c r="K43" s="177"/>
      <c r="L43" s="33"/>
      <c r="M43" s="33"/>
      <c r="N43" s="33"/>
    </row>
    <row r="44" spans="1:14" ht="15">
      <c r="A44" s="54"/>
      <c r="B44" s="54"/>
      <c r="C44" s="54"/>
      <c r="D44" s="54"/>
      <c r="E44" s="54"/>
      <c r="F44" s="54"/>
      <c r="G44" s="54"/>
      <c r="H44" s="54"/>
      <c r="I44" s="54"/>
      <c r="J44" s="74"/>
      <c r="K44" s="179"/>
      <c r="L44" s="74"/>
      <c r="M44" s="74"/>
      <c r="N44" s="74"/>
    </row>
    <row r="45" spans="1:14" ht="15">
      <c r="A45" s="55"/>
      <c r="B45" s="56"/>
      <c r="C45" s="56"/>
      <c r="D45" s="56"/>
      <c r="E45" s="56"/>
      <c r="F45" s="56"/>
      <c r="G45" s="56"/>
      <c r="H45" s="56"/>
      <c r="I45" s="56"/>
      <c r="J45" s="75"/>
      <c r="K45" s="165"/>
      <c r="L45" s="75"/>
      <c r="M45" s="75"/>
      <c r="N45" s="75"/>
    </row>
    <row r="46" spans="1:14" ht="12.75" customHeight="1">
      <c r="A46" s="57"/>
      <c r="B46" s="57"/>
      <c r="C46" s="57"/>
      <c r="D46" s="57"/>
      <c r="E46" s="57"/>
      <c r="F46" s="57"/>
      <c r="G46" s="57"/>
      <c r="H46" s="57"/>
      <c r="I46" s="57"/>
      <c r="J46" s="76"/>
      <c r="K46" s="180"/>
      <c r="L46" s="76"/>
      <c r="M46" s="76"/>
      <c r="N46" s="76"/>
    </row>
    <row r="47" spans="1:14" ht="12.75" customHeight="1">
      <c r="A47" s="57"/>
      <c r="B47" s="57"/>
      <c r="C47" s="57"/>
      <c r="D47" s="57"/>
      <c r="E47" s="57"/>
      <c r="F47" s="57"/>
      <c r="G47" s="57"/>
      <c r="H47" s="57"/>
      <c r="I47" s="57"/>
      <c r="J47" s="76"/>
      <c r="K47" s="180"/>
      <c r="L47" s="76"/>
      <c r="M47" s="76"/>
      <c r="N47" s="76"/>
    </row>
    <row r="48" spans="1:14" ht="15">
      <c r="A48" s="57"/>
      <c r="B48" s="57"/>
      <c r="C48" s="57"/>
      <c r="D48" s="57"/>
      <c r="E48" s="57"/>
      <c r="F48" s="57"/>
      <c r="G48" s="57"/>
      <c r="H48" s="57"/>
      <c r="I48" s="57"/>
      <c r="J48" s="76"/>
      <c r="K48" s="180"/>
      <c r="L48" s="76"/>
      <c r="M48" s="76"/>
      <c r="N48" s="76"/>
    </row>
    <row r="49" spans="1:14" ht="15">
      <c r="A49" s="58"/>
      <c r="B49" s="58"/>
      <c r="C49" s="58"/>
      <c r="D49" s="58"/>
      <c r="E49" s="58"/>
      <c r="F49" s="58"/>
      <c r="G49" s="58"/>
      <c r="H49" s="58"/>
      <c r="I49" s="58"/>
      <c r="J49" s="77"/>
      <c r="K49" s="78"/>
      <c r="L49" s="77"/>
      <c r="M49" s="77"/>
      <c r="N49" s="77"/>
    </row>
    <row r="50" spans="1:14" ht="15">
      <c r="A50" s="58"/>
      <c r="B50" s="58"/>
      <c r="C50" s="58"/>
      <c r="D50" s="58"/>
      <c r="E50" s="58"/>
      <c r="F50" s="58"/>
      <c r="G50" s="58"/>
      <c r="H50" s="58"/>
      <c r="I50" s="58"/>
      <c r="J50" s="77"/>
      <c r="K50" s="78"/>
      <c r="L50" s="77"/>
      <c r="M50" s="77"/>
      <c r="N50" s="77"/>
    </row>
    <row r="51" spans="1:14" ht="15">
      <c r="A51" s="58"/>
      <c r="B51" s="58"/>
      <c r="C51" s="58"/>
      <c r="D51" s="58"/>
      <c r="E51" s="58"/>
      <c r="F51" s="58"/>
      <c r="G51" s="58"/>
      <c r="H51" s="58"/>
      <c r="I51" s="58"/>
      <c r="J51" s="77"/>
      <c r="K51" s="78"/>
      <c r="L51" s="77"/>
      <c r="M51" s="77"/>
      <c r="N51" s="77"/>
    </row>
    <row r="52" spans="1:14" ht="15">
      <c r="A52" s="58"/>
      <c r="B52" s="58"/>
      <c r="C52" s="58"/>
      <c r="D52" s="58"/>
      <c r="E52" s="58"/>
      <c r="F52" s="58"/>
      <c r="G52" s="58"/>
      <c r="H52" s="58"/>
      <c r="I52" s="58"/>
      <c r="J52" s="77"/>
      <c r="K52" s="78"/>
      <c r="L52" s="77"/>
      <c r="M52" s="77"/>
      <c r="N52" s="77"/>
    </row>
    <row r="53" spans="1:14" ht="15">
      <c r="A53" s="58"/>
      <c r="B53" s="58"/>
      <c r="C53" s="58"/>
      <c r="D53" s="58"/>
      <c r="E53" s="58"/>
      <c r="F53" s="58"/>
      <c r="G53" s="58"/>
      <c r="H53" s="58"/>
      <c r="I53" s="58"/>
      <c r="J53" s="77"/>
      <c r="K53" s="78"/>
      <c r="L53" s="77"/>
      <c r="M53" s="77"/>
      <c r="N53" s="77"/>
    </row>
    <row r="54" spans="1:14" ht="15">
      <c r="A54" s="59"/>
      <c r="B54" s="59"/>
      <c r="C54" s="59"/>
      <c r="D54" s="59"/>
      <c r="E54" s="59"/>
      <c r="F54" s="59"/>
      <c r="G54" s="59"/>
      <c r="H54" s="59"/>
      <c r="I54" s="59"/>
      <c r="J54" s="78"/>
      <c r="K54" s="78"/>
      <c r="L54" s="78"/>
      <c r="M54" s="78"/>
      <c r="N54" s="78"/>
    </row>
    <row r="55" spans="1:14">
      <c r="A55" s="60"/>
      <c r="B55" s="61"/>
      <c r="C55" s="61"/>
      <c r="D55" s="61"/>
      <c r="E55" s="61"/>
      <c r="F55" s="61"/>
      <c r="G55" s="61"/>
      <c r="H55" s="61"/>
      <c r="I55" s="61"/>
      <c r="J55" s="79"/>
      <c r="K55" s="181"/>
      <c r="L55" s="79"/>
      <c r="M55" s="79"/>
      <c r="N55" s="79"/>
    </row>
    <row r="56" spans="1:14" ht="15">
      <c r="A56" s="62"/>
      <c r="B56" s="61"/>
      <c r="C56" s="61"/>
      <c r="D56" s="61"/>
      <c r="E56" s="61"/>
      <c r="F56" s="61"/>
      <c r="G56" s="61"/>
      <c r="H56" s="61"/>
      <c r="I56" s="61"/>
      <c r="J56" s="79"/>
      <c r="K56" s="181"/>
      <c r="L56" s="79"/>
      <c r="M56" s="79"/>
      <c r="N56" s="79"/>
    </row>
  </sheetData>
  <sheetProtection password="CC7C" sheet="1" objects="1" scenarios="1"/>
  <mergeCells count="41">
    <mergeCell ref="B4:C4"/>
    <mergeCell ref="A30:I30"/>
    <mergeCell ref="C10:I10"/>
    <mergeCell ref="A24:I24"/>
    <mergeCell ref="A25:I25"/>
    <mergeCell ref="A16:D16"/>
    <mergeCell ref="E16:F16"/>
    <mergeCell ref="A17:D17"/>
    <mergeCell ref="E17:F17"/>
    <mergeCell ref="A18:D18"/>
    <mergeCell ref="E18:F18"/>
    <mergeCell ref="E19:F19"/>
    <mergeCell ref="A20:D20"/>
    <mergeCell ref="E20:F20"/>
    <mergeCell ref="F4:H4"/>
    <mergeCell ref="A26:I26"/>
    <mergeCell ref="G40:H40"/>
    <mergeCell ref="M35:N35"/>
    <mergeCell ref="A36:B36"/>
    <mergeCell ref="A39:E39"/>
    <mergeCell ref="A35:D35"/>
    <mergeCell ref="M37:N37"/>
    <mergeCell ref="A38:B38"/>
    <mergeCell ref="G39:I39"/>
    <mergeCell ref="G38:H38"/>
    <mergeCell ref="A37:E37"/>
    <mergeCell ref="F35:I35"/>
    <mergeCell ref="G37:I37"/>
    <mergeCell ref="A27:I27"/>
    <mergeCell ref="A28:I28"/>
    <mergeCell ref="A29:I29"/>
    <mergeCell ref="A33:I34"/>
    <mergeCell ref="B21:D21"/>
    <mergeCell ref="E21:F21"/>
    <mergeCell ref="A6:B6"/>
    <mergeCell ref="H15:I15"/>
    <mergeCell ref="H17:I17"/>
    <mergeCell ref="C8:F8"/>
    <mergeCell ref="C12:F12"/>
    <mergeCell ref="B14:E14"/>
    <mergeCell ref="C6:F6"/>
  </mergeCells>
  <conditionalFormatting sqref="I16">
    <cfRule type="expression" dxfId="11" priority="6">
      <formula>$I$4="HOME"</formula>
    </cfRule>
  </conditionalFormatting>
  <conditionalFormatting sqref="I19">
    <cfRule type="expression" dxfId="10" priority="5">
      <formula>$I$16="Combination"</formula>
    </cfRule>
  </conditionalFormatting>
  <conditionalFormatting sqref="I21">
    <cfRule type="expression" dxfId="9" priority="4">
      <formula>$I$16="Combination"</formula>
    </cfRule>
  </conditionalFormatting>
  <conditionalFormatting sqref="H22:I22">
    <cfRule type="expression" dxfId="8" priority="3">
      <formula>$I$16="Combination"</formula>
    </cfRule>
  </conditionalFormatting>
  <conditionalFormatting sqref="H23:I23">
    <cfRule type="expression" dxfId="7" priority="2">
      <formula>$I$16="Combination"</formula>
    </cfRule>
  </conditionalFormatting>
  <conditionalFormatting sqref="B4:C4 E4 I16">
    <cfRule type="cellIs" dxfId="6" priority="1" operator="equal">
      <formula>0</formula>
    </cfRule>
  </conditionalFormatting>
  <dataValidations xWindow="716" yWindow="287" count="4">
    <dataValidation type="whole" allowBlank="1" showInputMessage="1" showErrorMessage="1" errorTitle="Incorrect" error="Must be a #1-9" promptTitle="Request Number" prompt="Must be a #1-9. &quot;Minus amount previously requested&quot; populates based on this selection." sqref="I6">
      <formula1>1</formula1>
      <formula2>9</formula2>
    </dataValidation>
    <dataValidation allowBlank="1" showInputMessage="1" showErrorMessage="1" errorTitle="Incorrect" error="Must be a #1-9" sqref="J6"/>
    <dataValidation allowBlank="1" showInputMessage="1" showErrorMessage="1" prompt="IDIS Activity Number. Contact your SC Housing Coordinator for this information." sqref="E4"/>
    <dataValidation showDropDown="1" showInputMessage="1" showErrorMessage="1" sqref="I16"/>
  </dataValidations>
  <pageMargins left="0.7" right="0.7" top="0.75" bottom="0.75" header="0.3" footer="0.3"/>
  <pageSetup orientation="portrait" r:id="rId1"/>
  <headerFooter>
    <oddFooter>&amp;R&amp;8SC Housing Form
10/2018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sizeWithCells="1">
                  <from>
                    <xdr:col>8</xdr:col>
                    <xdr:colOff>438150</xdr:colOff>
                    <xdr:row>19</xdr:row>
                    <xdr:rowOff>180975</xdr:rowOff>
                  </from>
                  <to>
                    <xdr:col>8</xdr:col>
                    <xdr:colOff>447675</xdr:colOff>
                    <xdr:row>22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16" yWindow="287" count="2">
        <x14:dataValidation type="list" allowBlank="1" showInputMessage="1" showErrorMessage="1" errorTitle="Incorrect" error="Must be blank, Yes, or No.">
          <x14:formula1>
            <xm:f>Tables!$D$17:$D$18</xm:f>
          </x14:formula1>
          <xm:sqref>E22</xm:sqref>
        </x14:dataValidation>
        <x14:dataValidation type="list" allowBlank="1" showInputMessage="1" showErrorMessage="1" promptTitle="Source - Draw" prompt="If HOME is selected, a section next to Amounts (1-5) section will appear. You only need to fill this out if HOME is selected, otherwise disregard filling in those cells. Select Example to see how it works.">
          <x14:formula1>
            <xm:f>Tables!$E$16:$E$20</xm:f>
          </x14:formula1>
          <xm:sqref>I4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65"/>
  <sheetViews>
    <sheetView workbookViewId="0">
      <selection activeCell="I2" sqref="I2:K2"/>
    </sheetView>
  </sheetViews>
  <sheetFormatPr defaultRowHeight="12.75"/>
  <cols>
    <col min="1" max="1" width="8.42578125" customWidth="1"/>
    <col min="2" max="2" width="20.140625" customWidth="1"/>
    <col min="3" max="3" width="14.85546875" customWidth="1"/>
    <col min="4" max="4" width="12.5703125" customWidth="1"/>
    <col min="5" max="5" width="13" customWidth="1"/>
    <col min="6" max="6" width="13.140625" bestFit="1" customWidth="1"/>
    <col min="7" max="7" width="13.5703125" customWidth="1"/>
    <col min="8" max="8" width="13.7109375" bestFit="1" customWidth="1"/>
    <col min="9" max="9" width="13.140625" customWidth="1"/>
    <col min="10" max="10" width="13.28515625" customWidth="1"/>
    <col min="11" max="11" width="12.42578125" customWidth="1"/>
    <col min="12" max="12" width="12.85546875" customWidth="1"/>
    <col min="13" max="13" width="14.140625" customWidth="1"/>
    <col min="14" max="14" width="1.85546875" customWidth="1"/>
    <col min="15" max="15" width="11.140625" bestFit="1" customWidth="1"/>
    <col min="16" max="16" width="24.140625" style="202" bestFit="1" customWidth="1"/>
  </cols>
  <sheetData>
    <row r="1" spans="1:20" ht="16.5" thickBot="1">
      <c r="A1" s="364" t="s">
        <v>131</v>
      </c>
      <c r="B1" s="364"/>
      <c r="C1" s="364"/>
      <c r="D1" s="134" t="str">
        <f>IF(I2="Enter Source","Enter Source",IF(I2="HOME","for "&amp;I2&amp;" "&amp;"Funds","for "&amp;I2&amp;"s"))</f>
        <v>Enter Source</v>
      </c>
      <c r="E1" s="134"/>
      <c r="F1" s="134"/>
      <c r="G1" s="134"/>
      <c r="H1" s="134"/>
      <c r="I1" s="134"/>
      <c r="J1" s="134"/>
      <c r="K1" s="135"/>
      <c r="L1" s="136"/>
      <c r="M1" s="136"/>
      <c r="N1" s="137"/>
      <c r="O1" s="92"/>
    </row>
    <row r="2" spans="1:20" ht="15">
      <c r="A2" s="368" t="s">
        <v>146</v>
      </c>
      <c r="B2" s="368"/>
      <c r="C2" s="369" t="str">
        <f>IF(Budgets!F1="","",IF(I2="Example","Example",Budgets!F1))</f>
        <v/>
      </c>
      <c r="D2" s="370"/>
      <c r="E2" s="371"/>
      <c r="F2" s="138"/>
      <c r="G2" s="376" t="s">
        <v>79</v>
      </c>
      <c r="H2" s="376"/>
      <c r="I2" s="365" t="s">
        <v>72</v>
      </c>
      <c r="J2" s="366"/>
      <c r="K2" s="367"/>
      <c r="L2" s="136"/>
      <c r="M2" s="136"/>
      <c r="N2" s="137"/>
      <c r="O2" s="92"/>
    </row>
    <row r="3" spans="1:20" ht="15">
      <c r="A3" s="375" t="s">
        <v>4</v>
      </c>
      <c r="B3" s="375"/>
      <c r="C3" s="372" t="str">
        <f>IF(I2="Enter Source"," ",IF(I2="HOME",Budgets!C2,IF(I2="SCHTF",Budgets!K2,IF(I2="NHTF",Budgets!G2,""))))</f>
        <v xml:space="preserve"> </v>
      </c>
      <c r="D3" s="373"/>
      <c r="E3" s="374"/>
      <c r="F3" s="139"/>
      <c r="G3" s="139"/>
      <c r="H3" s="139"/>
      <c r="I3" s="139"/>
      <c r="J3" s="139"/>
      <c r="K3" s="140"/>
      <c r="L3" s="141"/>
      <c r="M3" s="142"/>
      <c r="N3" s="137"/>
      <c r="O3" s="92"/>
    </row>
    <row r="4" spans="1:20" ht="15">
      <c r="A4" s="143" t="s">
        <v>5</v>
      </c>
      <c r="B4" s="144"/>
      <c r="C4" s="144" t="s">
        <v>10</v>
      </c>
      <c r="D4" s="145">
        <v>1</v>
      </c>
      <c r="E4" s="146">
        <v>2</v>
      </c>
      <c r="F4" s="146">
        <v>3</v>
      </c>
      <c r="G4" s="146">
        <v>4</v>
      </c>
      <c r="H4" s="146">
        <v>5</v>
      </c>
      <c r="I4" s="146">
        <v>6</v>
      </c>
      <c r="J4" s="146">
        <v>7</v>
      </c>
      <c r="K4" s="146">
        <v>8</v>
      </c>
      <c r="L4" s="146">
        <v>9</v>
      </c>
      <c r="M4" s="85" t="s">
        <v>97</v>
      </c>
      <c r="N4" s="147"/>
      <c r="O4" s="148"/>
      <c r="P4" s="203"/>
    </row>
    <row r="5" spans="1:20" ht="15">
      <c r="A5" s="81" t="s">
        <v>42</v>
      </c>
      <c r="B5" s="11"/>
      <c r="C5" s="149"/>
      <c r="D5" s="150"/>
      <c r="E5" s="150"/>
      <c r="F5" s="150"/>
      <c r="G5" s="150"/>
      <c r="H5" s="150"/>
      <c r="I5" s="150"/>
      <c r="J5" s="150"/>
      <c r="K5" s="150"/>
      <c r="L5" s="150"/>
      <c r="M5" s="91"/>
      <c r="N5" s="147"/>
      <c r="O5" s="151"/>
      <c r="P5" s="204"/>
    </row>
    <row r="6" spans="1:20" ht="14.25">
      <c r="A6" s="12" t="s">
        <v>11</v>
      </c>
      <c r="B6" s="12"/>
      <c r="C6" s="152">
        <f>SUMIFS('Budget Data'!$E:$E,'Budget Data'!$A:$A,$I$2,'Budget Data'!$C:$C,P6,'Budget Data'!$D:$D,$A6)</f>
        <v>0</v>
      </c>
      <c r="D6" s="153">
        <f>SUMIFS('Draw Data'!$D:$D,'Draw Data'!$B:$B,$P6,'Draw Data'!$C:$C,$A6,'Draw Data'!$H:$H,D$4,'Draw Data'!$A:$A,$I$2)</f>
        <v>0</v>
      </c>
      <c r="E6" s="153">
        <f>SUMIFS('Draw Data'!$D:$D,'Draw Data'!$B:$B,$P6,'Draw Data'!$C:$C,$A6,'Draw Data'!$H:$H,E$4,'Draw Data'!$A:$A,$I$2)</f>
        <v>0</v>
      </c>
      <c r="F6" s="153">
        <f>SUMIFS('Draw Data'!$D:$D,'Draw Data'!$B:$B,$P6,'Draw Data'!$C:$C,$A6,'Draw Data'!$H:$H,F$4,'Draw Data'!$A:$A,$I$2)</f>
        <v>0</v>
      </c>
      <c r="G6" s="153">
        <f>SUMIFS('Draw Data'!$D:$D,'Draw Data'!$B:$B,$P6,'Draw Data'!$C:$C,$A6,'Draw Data'!$H:$H,G$4,'Draw Data'!$A:$A,$I$2)</f>
        <v>0</v>
      </c>
      <c r="H6" s="153">
        <f>SUMIFS('Draw Data'!$D:$D,'Draw Data'!$B:$B,$P6,'Draw Data'!$C:$C,$A6,'Draw Data'!$H:$H,H$4,'Draw Data'!$A:$A,$I$2)</f>
        <v>0</v>
      </c>
      <c r="I6" s="153">
        <f>SUMIFS('Draw Data'!$D:$D,'Draw Data'!$B:$B,$P6,'Draw Data'!$C:$C,$A6,'Draw Data'!$H:$H,I$4,'Draw Data'!$A:$A,$I$2)</f>
        <v>0</v>
      </c>
      <c r="J6" s="153">
        <f>SUMIFS('Draw Data'!$D:$D,'Draw Data'!$B:$B,$P6,'Draw Data'!$C:$C,$A6,'Draw Data'!$H:$H,J$4,'Draw Data'!$A:$A,$I$2)</f>
        <v>0</v>
      </c>
      <c r="K6" s="153">
        <f>SUMIFS('Draw Data'!$D:$D,'Draw Data'!$B:$B,$P6,'Draw Data'!$C:$C,$A6,'Draw Data'!$H:$H,K$4,'Draw Data'!$A:$A,$I$2)</f>
        <v>0</v>
      </c>
      <c r="L6" s="153">
        <f>SUMIFS('Draw Data'!$D:$D,'Draw Data'!$B:$B,$P6,'Draw Data'!$C:$C,$A6,'Draw Data'!$H:$H,L$4,'Draw Data'!$A:$A,$I$2)</f>
        <v>0</v>
      </c>
      <c r="M6" s="261">
        <f>C6-SUM(D6:L6)</f>
        <v>0</v>
      </c>
      <c r="N6" s="154"/>
      <c r="O6" s="155"/>
      <c r="P6" s="205" t="str">
        <f>A5</f>
        <v>PROPERTY_ACQUISITION</v>
      </c>
      <c r="Q6" s="3"/>
      <c r="R6" s="3"/>
      <c r="S6" s="3"/>
      <c r="T6" s="3"/>
    </row>
    <row r="7" spans="1:20" ht="14.25">
      <c r="A7" s="81" t="s">
        <v>43</v>
      </c>
      <c r="B7" s="11"/>
      <c r="C7" s="156"/>
      <c r="D7" s="157"/>
      <c r="E7" s="157"/>
      <c r="F7" s="157"/>
      <c r="G7" s="157"/>
      <c r="H7" s="157"/>
      <c r="I7" s="157"/>
      <c r="J7" s="157"/>
      <c r="K7" s="157"/>
      <c r="L7" s="157"/>
      <c r="M7" s="262"/>
      <c r="N7" s="154"/>
      <c r="O7" s="155"/>
      <c r="P7" s="205"/>
      <c r="Q7" s="3"/>
      <c r="R7" s="3"/>
      <c r="S7" s="3"/>
      <c r="T7" s="3"/>
    </row>
    <row r="8" spans="1:20" ht="14.25">
      <c r="A8" s="12" t="s">
        <v>0</v>
      </c>
      <c r="B8" s="12"/>
      <c r="C8" s="152">
        <f>SUMIFS('Budget Data'!$E:$E,'Budget Data'!$A:$A,$I$2,'Budget Data'!$C:$C,P8,'Budget Data'!$D:$D,$A8)</f>
        <v>0</v>
      </c>
      <c r="D8" s="153">
        <f>SUMIFS('Draw Data'!$D:$D,'Draw Data'!$B:$B,$P8,'Draw Data'!$C:$C,$A8,'Draw Data'!$H:$H,D$4,'Draw Data'!$A:$A,$I$2)</f>
        <v>0</v>
      </c>
      <c r="E8" s="153">
        <f>SUMIFS('Draw Data'!$D:$D,'Draw Data'!$B:$B,$P8,'Draw Data'!$C:$C,$A8,'Draw Data'!$H:$H,E$4,'Draw Data'!$A:$A,$I$2)</f>
        <v>0</v>
      </c>
      <c r="F8" s="153">
        <f>SUMIFS('Draw Data'!$D:$D,'Draw Data'!$B:$B,$P8,'Draw Data'!$C:$C,$A8,'Draw Data'!$H:$H,F$4,'Draw Data'!$A:$A,$I$2)</f>
        <v>0</v>
      </c>
      <c r="G8" s="153">
        <f>SUMIFS('Draw Data'!$D:$D,'Draw Data'!$B:$B,$P8,'Draw Data'!$C:$C,$A8,'Draw Data'!$H:$H,G$4,'Draw Data'!$A:$A,$I$2)</f>
        <v>0</v>
      </c>
      <c r="H8" s="153">
        <f>SUMIFS('Draw Data'!$D:$D,'Draw Data'!$B:$B,$P8,'Draw Data'!$C:$C,$A8,'Draw Data'!$H:$H,H$4,'Draw Data'!$A:$A,$I$2)</f>
        <v>0</v>
      </c>
      <c r="I8" s="153">
        <f>SUMIFS('Draw Data'!$D:$D,'Draw Data'!$B:$B,$P8,'Draw Data'!$C:$C,$A8,'Draw Data'!$H:$H,I$4,'Draw Data'!$A:$A,$I$2)</f>
        <v>0</v>
      </c>
      <c r="J8" s="153">
        <f>SUMIFS('Draw Data'!$D:$D,'Draw Data'!$B:$B,$P8,'Draw Data'!$C:$C,$A8,'Draw Data'!$H:$H,J$4,'Draw Data'!$A:$A,$I$2)</f>
        <v>0</v>
      </c>
      <c r="K8" s="153">
        <f>SUMIFS('Draw Data'!$D:$D,'Draw Data'!$B:$B,$P8,'Draw Data'!$C:$C,$A8,'Draw Data'!$H:$H,K$4,'Draw Data'!$A:$A,$I$2)</f>
        <v>0</v>
      </c>
      <c r="L8" s="153">
        <f>SUMIFS('Draw Data'!$D:$D,'Draw Data'!$B:$B,$P8,'Draw Data'!$C:$C,$A8,'Draw Data'!$H:$H,L$4,'Draw Data'!$A:$A,$I$2)</f>
        <v>0</v>
      </c>
      <c r="M8" s="261">
        <f t="shared" ref="M8:M10" si="0">C8-SUM(D8:L8)</f>
        <v>0</v>
      </c>
      <c r="N8" s="154"/>
      <c r="O8" s="155"/>
      <c r="P8" s="206" t="s">
        <v>43</v>
      </c>
      <c r="Q8" s="3"/>
      <c r="R8" s="3"/>
      <c r="S8" s="3"/>
      <c r="T8" s="3"/>
    </row>
    <row r="9" spans="1:20" ht="14.25">
      <c r="A9" s="12" t="s">
        <v>12</v>
      </c>
      <c r="B9" s="12"/>
      <c r="C9" s="152">
        <f>SUMIFS('Budget Data'!$E:$E,'Budget Data'!$A:$A,$I$2,'Budget Data'!$C:$C,P9,'Budget Data'!$D:$D,$A9)</f>
        <v>0</v>
      </c>
      <c r="D9" s="153">
        <f>SUMIFS('Draw Data'!$D:$D,'Draw Data'!$B:$B,$P9,'Draw Data'!$C:$C,$A9,'Draw Data'!$H:$H,D$4,'Draw Data'!$A:$A,$I$2)</f>
        <v>0</v>
      </c>
      <c r="E9" s="153">
        <f>SUMIFS('Draw Data'!$D:$D,'Draw Data'!$B:$B,$P9,'Draw Data'!$C:$C,$A9,'Draw Data'!$H:$H,E$4,'Draw Data'!$A:$A,$I$2)</f>
        <v>0</v>
      </c>
      <c r="F9" s="153">
        <f>SUMIFS('Draw Data'!$D:$D,'Draw Data'!$B:$B,$P9,'Draw Data'!$C:$C,$A9,'Draw Data'!$H:$H,F$4,'Draw Data'!$A:$A,$I$2)</f>
        <v>0</v>
      </c>
      <c r="G9" s="153">
        <f>SUMIFS('Draw Data'!$D:$D,'Draw Data'!$B:$B,$P9,'Draw Data'!$C:$C,$A9,'Draw Data'!$H:$H,G$4,'Draw Data'!$A:$A,$I$2)</f>
        <v>0</v>
      </c>
      <c r="H9" s="153">
        <f>SUMIFS('Draw Data'!$D:$D,'Draw Data'!$B:$B,$P9,'Draw Data'!$C:$C,$A9,'Draw Data'!$H:$H,H$4,'Draw Data'!$A:$A,$I$2)</f>
        <v>0</v>
      </c>
      <c r="I9" s="153">
        <f>SUMIFS('Draw Data'!$D:$D,'Draw Data'!$B:$B,$P9,'Draw Data'!$C:$C,$A9,'Draw Data'!$H:$H,I$4,'Draw Data'!$A:$A,$I$2)</f>
        <v>0</v>
      </c>
      <c r="J9" s="153">
        <f>SUMIFS('Draw Data'!$D:$D,'Draw Data'!$B:$B,$P9,'Draw Data'!$C:$C,$A9,'Draw Data'!$H:$H,J$4,'Draw Data'!$A:$A,$I$2)</f>
        <v>0</v>
      </c>
      <c r="K9" s="153">
        <f>SUMIFS('Draw Data'!$D:$D,'Draw Data'!$B:$B,$P9,'Draw Data'!$C:$C,$A9,'Draw Data'!$H:$H,K$4,'Draw Data'!$A:$A,$I$2)</f>
        <v>0</v>
      </c>
      <c r="L9" s="153">
        <f>SUMIFS('Draw Data'!$D:$D,'Draw Data'!$B:$B,$P9,'Draw Data'!$C:$C,$A9,'Draw Data'!$H:$H,L$4,'Draw Data'!$A:$A,$I$2)</f>
        <v>0</v>
      </c>
      <c r="M9" s="261">
        <f t="shared" si="0"/>
        <v>0</v>
      </c>
      <c r="N9" s="154"/>
      <c r="O9" s="155"/>
      <c r="P9" s="206" t="s">
        <v>43</v>
      </c>
      <c r="Q9" s="3"/>
      <c r="R9" s="3"/>
      <c r="S9" s="3"/>
      <c r="T9" s="3"/>
    </row>
    <row r="10" spans="1:20" ht="14.25">
      <c r="A10" s="22" t="s">
        <v>32</v>
      </c>
      <c r="B10" s="40" t="str">
        <f>Budgets!B13</f>
        <v>ExplanationSI</v>
      </c>
      <c r="C10" s="152">
        <f>SUMIFS('Budget Data'!$E:$E,'Budget Data'!$A:$A,$I$2,'Budget Data'!$C:$C,P10,'Budget Data'!$D:$D,$A10&amp;" "&amp;$B10)</f>
        <v>0</v>
      </c>
      <c r="D10" s="153">
        <f>SUMIFS('Draw Data'!$D:$D,'Draw Data'!$B:$B,$P10,'Draw Data'!$C:$C,$A10&amp;" "&amp;$B10,'Draw Data'!$H:$H,D$4,'Draw Data'!$A:$A,$I$2)</f>
        <v>0</v>
      </c>
      <c r="E10" s="153">
        <f>SUMIFS('Draw Data'!$D:$D,'Draw Data'!$B:$B,$P10,'Draw Data'!$C:$C,$A10&amp;" "&amp;$B10,'Draw Data'!$H:$H,E$4,'Draw Data'!$A:$A,$I$2)</f>
        <v>0</v>
      </c>
      <c r="F10" s="153">
        <f>SUMIFS('Draw Data'!$D:$D,'Draw Data'!$B:$B,$P10,'Draw Data'!$C:$C,$A10&amp;" "&amp;$B10,'Draw Data'!$H:$H,F$4,'Draw Data'!$A:$A,$I$2)</f>
        <v>0</v>
      </c>
      <c r="G10" s="153">
        <f>SUMIFS('Draw Data'!$D:$D,'Draw Data'!$B:$B,$P10,'Draw Data'!$C:$C,$A10&amp;" "&amp;$B10,'Draw Data'!$H:$H,G$4,'Draw Data'!$A:$A,$I$2)</f>
        <v>0</v>
      </c>
      <c r="H10" s="153">
        <f>SUMIFS('Draw Data'!$D:$D,'Draw Data'!$B:$B,$P10,'Draw Data'!$C:$C,$A10&amp;" "&amp;$B10,'Draw Data'!$H:$H,H$4,'Draw Data'!$A:$A,$I$2)</f>
        <v>0</v>
      </c>
      <c r="I10" s="153">
        <f>SUMIFS('Draw Data'!$D:$D,'Draw Data'!$B:$B,$P10,'Draw Data'!$C:$C,$A10&amp;" "&amp;$B10,'Draw Data'!$H:$H,I$4,'Draw Data'!$A:$A,$I$2)</f>
        <v>0</v>
      </c>
      <c r="J10" s="153">
        <f>SUMIFS('Draw Data'!$D:$D,'Draw Data'!$B:$B,$P10,'Draw Data'!$C:$C,$A10&amp;" "&amp;$B10,'Draw Data'!$H:$H,J$4,'Draw Data'!$A:$A,$I$2)</f>
        <v>0</v>
      </c>
      <c r="K10" s="153">
        <f>SUMIFS('Draw Data'!$D:$D,'Draw Data'!$B:$B,$P10,'Draw Data'!$C:$C,$A10&amp;" "&amp;$B10,'Draw Data'!$H:$H,K$4,'Draw Data'!$A:$A,$I$2)</f>
        <v>0</v>
      </c>
      <c r="L10" s="153">
        <f>SUMIFS('Draw Data'!$D:$D,'Draw Data'!$B:$B,$P10,'Draw Data'!$C:$C,$A10&amp;" "&amp;$B10,'Draw Data'!$H:$H,L$4,'Draw Data'!$A:$A,$I$2)</f>
        <v>0</v>
      </c>
      <c r="M10" s="261">
        <f t="shared" si="0"/>
        <v>0</v>
      </c>
      <c r="N10" s="154"/>
      <c r="O10" s="155"/>
      <c r="P10" s="206" t="s">
        <v>43</v>
      </c>
      <c r="Q10" s="3"/>
      <c r="R10" s="3"/>
      <c r="S10" s="3"/>
      <c r="T10" s="3"/>
    </row>
    <row r="11" spans="1:20" ht="14.25">
      <c r="A11" s="81" t="s">
        <v>6</v>
      </c>
      <c r="B11" s="11"/>
      <c r="C11" s="156"/>
      <c r="D11" s="157"/>
      <c r="E11" s="157"/>
      <c r="F11" s="157"/>
      <c r="G11" s="157"/>
      <c r="H11" s="157"/>
      <c r="I11" s="157"/>
      <c r="J11" s="157"/>
      <c r="K11" s="157"/>
      <c r="L11" s="157"/>
      <c r="M11" s="262"/>
      <c r="N11" s="154"/>
      <c r="O11" s="155"/>
      <c r="P11" s="205"/>
      <c r="Q11" s="3"/>
      <c r="R11" s="3"/>
      <c r="S11" s="3"/>
      <c r="T11" s="3"/>
    </row>
    <row r="12" spans="1:20" ht="15">
      <c r="A12" s="12" t="s">
        <v>7</v>
      </c>
      <c r="B12" s="12"/>
      <c r="C12" s="152">
        <f>SUMIFS('Budget Data'!$E:$E,'Budget Data'!$A:$A,$I$2,'Budget Data'!$C:$C,P12,'Budget Data'!$D:$D,$A12)</f>
        <v>0</v>
      </c>
      <c r="D12" s="153">
        <f>SUMIFS('Draw Data'!$D:$D,'Draw Data'!$B:$B,$P12,'Draw Data'!$C:$C,$A12,'Draw Data'!$H:$H,D$4,'Draw Data'!$A:$A,$I$2)</f>
        <v>0</v>
      </c>
      <c r="E12" s="153">
        <f>SUMIFS('Draw Data'!$D:$D,'Draw Data'!$B:$B,$P12,'Draw Data'!$C:$C,$A12,'Draw Data'!$H:$H,E$4,'Draw Data'!$A:$A,$I$2)</f>
        <v>0</v>
      </c>
      <c r="F12" s="153">
        <f>SUMIFS('Draw Data'!$D:$D,'Draw Data'!$B:$B,$P12,'Draw Data'!$C:$C,$A12,'Draw Data'!$H:$H,F$4,'Draw Data'!$A:$A,$I$2)</f>
        <v>0</v>
      </c>
      <c r="G12" s="153">
        <f>SUMIFS('Draw Data'!$D:$D,'Draw Data'!$B:$B,$P12,'Draw Data'!$C:$C,$A12,'Draw Data'!$H:$H,G$4,'Draw Data'!$A:$A,$I$2)</f>
        <v>0</v>
      </c>
      <c r="H12" s="153">
        <f>SUMIFS('Draw Data'!$D:$D,'Draw Data'!$B:$B,$P12,'Draw Data'!$C:$C,$A12,'Draw Data'!$H:$H,H$4,'Draw Data'!$A:$A,$I$2)</f>
        <v>0</v>
      </c>
      <c r="I12" s="153">
        <f>SUMIFS('Draw Data'!$D:$D,'Draw Data'!$B:$B,$P12,'Draw Data'!$C:$C,$A12,'Draw Data'!$H:$H,I$4,'Draw Data'!$A:$A,$I$2)</f>
        <v>0</v>
      </c>
      <c r="J12" s="153">
        <f>SUMIFS('Draw Data'!$D:$D,'Draw Data'!$B:$B,$P12,'Draw Data'!$C:$C,$A12,'Draw Data'!$H:$H,J$4,'Draw Data'!$A:$A,$I$2)</f>
        <v>0</v>
      </c>
      <c r="K12" s="153">
        <f>SUMIFS('Draw Data'!$D:$D,'Draw Data'!$B:$B,$P12,'Draw Data'!$C:$C,$A12,'Draw Data'!$H:$H,K$4,'Draw Data'!$A:$A,$I$2)</f>
        <v>0</v>
      </c>
      <c r="L12" s="153">
        <f>SUMIFS('Draw Data'!$D:$D,'Draw Data'!$B:$B,$P12,'Draw Data'!$C:$C,$A12,'Draw Data'!$H:$H,L$4,'Draw Data'!$A:$A,$I$2)</f>
        <v>0</v>
      </c>
      <c r="M12" s="261">
        <f t="shared" ref="M12:M17" si="1">C12-SUM(D12:L12)</f>
        <v>0</v>
      </c>
      <c r="N12" s="158"/>
      <c r="O12" s="155"/>
      <c r="P12" s="206" t="s">
        <v>6</v>
      </c>
      <c r="Q12" s="3"/>
      <c r="R12" s="3"/>
      <c r="S12" s="3"/>
      <c r="T12" s="3"/>
    </row>
    <row r="13" spans="1:20" ht="15">
      <c r="A13" s="12" t="s">
        <v>27</v>
      </c>
      <c r="B13" s="12"/>
      <c r="C13" s="152">
        <f>SUMIFS('Budget Data'!$E:$E,'Budget Data'!$A:$A,$I$2,'Budget Data'!$C:$C,P13,'Budget Data'!$D:$D,$A13)</f>
        <v>0</v>
      </c>
      <c r="D13" s="153">
        <f>SUMIFS('Draw Data'!$D:$D,'Draw Data'!$B:$B,$P13,'Draw Data'!$C:$C,$A13,'Draw Data'!$H:$H,D$4,'Draw Data'!$A:$A,$I$2)</f>
        <v>0</v>
      </c>
      <c r="E13" s="153">
        <f>SUMIFS('Draw Data'!$D:$D,'Draw Data'!$B:$B,$P13,'Draw Data'!$C:$C,$A13,'Draw Data'!$H:$H,E$4,'Draw Data'!$A:$A,$I$2)</f>
        <v>0</v>
      </c>
      <c r="F13" s="153">
        <f>SUMIFS('Draw Data'!$D:$D,'Draw Data'!$B:$B,$P13,'Draw Data'!$C:$C,$A13,'Draw Data'!$H:$H,F$4,'Draw Data'!$A:$A,$I$2)</f>
        <v>0</v>
      </c>
      <c r="G13" s="153">
        <f>SUMIFS('Draw Data'!$D:$D,'Draw Data'!$B:$B,$P13,'Draw Data'!$C:$C,$A13,'Draw Data'!$H:$H,G$4,'Draw Data'!$A:$A,$I$2)</f>
        <v>0</v>
      </c>
      <c r="H13" s="153">
        <f>SUMIFS('Draw Data'!$D:$D,'Draw Data'!$B:$B,$P13,'Draw Data'!$C:$C,$A13,'Draw Data'!$H:$H,H$4,'Draw Data'!$A:$A,$I$2)</f>
        <v>0</v>
      </c>
      <c r="I13" s="153">
        <f>SUMIFS('Draw Data'!$D:$D,'Draw Data'!$B:$B,$P13,'Draw Data'!$C:$C,$A13,'Draw Data'!$H:$H,I$4,'Draw Data'!$A:$A,$I$2)</f>
        <v>0</v>
      </c>
      <c r="J13" s="153">
        <f>SUMIFS('Draw Data'!$D:$D,'Draw Data'!$B:$B,$P13,'Draw Data'!$C:$C,$A13,'Draw Data'!$H:$H,J$4,'Draw Data'!$A:$A,$I$2)</f>
        <v>0</v>
      </c>
      <c r="K13" s="153">
        <f>SUMIFS('Draw Data'!$D:$D,'Draw Data'!$B:$B,$P13,'Draw Data'!$C:$C,$A13,'Draw Data'!$H:$H,K$4,'Draw Data'!$A:$A,$I$2)</f>
        <v>0</v>
      </c>
      <c r="L13" s="153">
        <f>SUMIFS('Draw Data'!$D:$D,'Draw Data'!$B:$B,$P13,'Draw Data'!$C:$C,$A13,'Draw Data'!$H:$H,L$4,'Draw Data'!$A:$A,$I$2)</f>
        <v>0</v>
      </c>
      <c r="M13" s="261">
        <f t="shared" si="1"/>
        <v>0</v>
      </c>
      <c r="N13" s="158"/>
      <c r="O13" s="155"/>
      <c r="P13" s="206" t="s">
        <v>6</v>
      </c>
      <c r="Q13" s="3"/>
      <c r="R13" s="3"/>
      <c r="S13" s="3"/>
      <c r="T13" s="3"/>
    </row>
    <row r="14" spans="1:20" ht="15">
      <c r="A14" s="12" t="s">
        <v>13</v>
      </c>
      <c r="B14" s="12"/>
      <c r="C14" s="152">
        <f>SUMIFS('Budget Data'!$E:$E,'Budget Data'!$A:$A,$I$2,'Budget Data'!$C:$C,P14,'Budget Data'!$D:$D,$A14)</f>
        <v>0</v>
      </c>
      <c r="D14" s="153">
        <f>SUMIFS('Draw Data'!$D:$D,'Draw Data'!$B:$B,$P14,'Draw Data'!$C:$C,$A14,'Draw Data'!$H:$H,D$4,'Draw Data'!$A:$A,$I$2)</f>
        <v>0</v>
      </c>
      <c r="E14" s="153">
        <f>SUMIFS('Draw Data'!$D:$D,'Draw Data'!$B:$B,$P14,'Draw Data'!$C:$C,$A14,'Draw Data'!$H:$H,E$4,'Draw Data'!$A:$A,$I$2)</f>
        <v>0</v>
      </c>
      <c r="F14" s="153">
        <f>SUMIFS('Draw Data'!$D:$D,'Draw Data'!$B:$B,$P14,'Draw Data'!$C:$C,$A14,'Draw Data'!$H:$H,F$4,'Draw Data'!$A:$A,$I$2)</f>
        <v>0</v>
      </c>
      <c r="G14" s="153">
        <f>SUMIFS('Draw Data'!$D:$D,'Draw Data'!$B:$B,$P14,'Draw Data'!$C:$C,$A14,'Draw Data'!$H:$H,G$4,'Draw Data'!$A:$A,$I$2)</f>
        <v>0</v>
      </c>
      <c r="H14" s="153">
        <f>SUMIFS('Draw Data'!$D:$D,'Draw Data'!$B:$B,$P14,'Draw Data'!$C:$C,$A14,'Draw Data'!$H:$H,H$4,'Draw Data'!$A:$A,$I$2)</f>
        <v>0</v>
      </c>
      <c r="I14" s="153">
        <f>SUMIFS('Draw Data'!$D:$D,'Draw Data'!$B:$B,$P14,'Draw Data'!$C:$C,$A14,'Draw Data'!$H:$H,I$4,'Draw Data'!$A:$A,$I$2)</f>
        <v>0</v>
      </c>
      <c r="J14" s="153">
        <f>SUMIFS('Draw Data'!$D:$D,'Draw Data'!$B:$B,$P14,'Draw Data'!$C:$C,$A14,'Draw Data'!$H:$H,J$4,'Draw Data'!$A:$A,$I$2)</f>
        <v>0</v>
      </c>
      <c r="K14" s="153">
        <f>SUMIFS('Draw Data'!$D:$D,'Draw Data'!$B:$B,$P14,'Draw Data'!$C:$C,$A14,'Draw Data'!$H:$H,K$4,'Draw Data'!$A:$A,$I$2)</f>
        <v>0</v>
      </c>
      <c r="L14" s="153">
        <f>SUMIFS('Draw Data'!$D:$D,'Draw Data'!$B:$B,$P14,'Draw Data'!$C:$C,$A14,'Draw Data'!$H:$H,L$4,'Draw Data'!$A:$A,$I$2)</f>
        <v>0</v>
      </c>
      <c r="M14" s="261">
        <f t="shared" si="1"/>
        <v>0</v>
      </c>
      <c r="N14" s="158"/>
      <c r="O14" s="155"/>
      <c r="P14" s="206" t="s">
        <v>6</v>
      </c>
      <c r="Q14" s="3"/>
      <c r="R14" s="3"/>
      <c r="S14" s="3"/>
      <c r="T14" s="3"/>
    </row>
    <row r="15" spans="1:20" ht="15">
      <c r="A15" s="12" t="s">
        <v>1</v>
      </c>
      <c r="B15" s="12"/>
      <c r="C15" s="152">
        <f>IF($I$2="HOME",0,SUMIFS('Budget Data'!$E:$E,'Budget Data'!$A:$A,$I$2,'Budget Data'!$C:$C,P15,'Budget Data'!$D:$D,$A15))</f>
        <v>0</v>
      </c>
      <c r="D15" s="153">
        <f>IF($I$2="HOME",0,SUMIFS('Draw Data'!$D:$D,'Draw Data'!$B:$B,$P15,'Draw Data'!$C:$C,$A15,'Draw Data'!$H:$H,D$4,'Draw Data'!$A:$A,$I$2))</f>
        <v>0</v>
      </c>
      <c r="E15" s="153">
        <f>IF($I$2="HOME",0,SUMIFS('Draw Data'!$D:$D,'Draw Data'!$B:$B,$P15,'Draw Data'!$C:$C,$A15,'Draw Data'!$H:$H,E$4,'Draw Data'!$A:$A,$I$2))</f>
        <v>0</v>
      </c>
      <c r="F15" s="153">
        <f>IF($I$2="HOME",0,SUMIFS('Draw Data'!$D:$D,'Draw Data'!$B:$B,$P15,'Draw Data'!$C:$C,$A15,'Draw Data'!$H:$H,F$4,'Draw Data'!$A:$A,$I$2))</f>
        <v>0</v>
      </c>
      <c r="G15" s="153">
        <f>IF($I$2="HOME",0,SUMIFS('Draw Data'!$D:$D,'Draw Data'!$B:$B,$P15,'Draw Data'!$C:$C,$A15,'Draw Data'!$H:$H,G$4,'Draw Data'!$A:$A,$I$2))</f>
        <v>0</v>
      </c>
      <c r="H15" s="153">
        <f>IF($I$2="HOME",0,SUMIFS('Draw Data'!$D:$D,'Draw Data'!$B:$B,$P15,'Draw Data'!$C:$C,$A15,'Draw Data'!$H:$H,H$4,'Draw Data'!$A:$A,$I$2))</f>
        <v>0</v>
      </c>
      <c r="I15" s="153">
        <f>IF($I$2="HOME",0,SUMIFS('Draw Data'!$D:$D,'Draw Data'!$B:$B,$P15,'Draw Data'!$C:$C,$A15,'Draw Data'!$H:$H,I$4,'Draw Data'!$A:$A,$I$2))</f>
        <v>0</v>
      </c>
      <c r="J15" s="153">
        <f>IF($I$2="HOME",0,SUMIFS('Draw Data'!$D:$D,'Draw Data'!$B:$B,$P15,'Draw Data'!$C:$C,$A15,'Draw Data'!$H:$H,J$4,'Draw Data'!$A:$A,$I$2))</f>
        <v>0</v>
      </c>
      <c r="K15" s="153">
        <f>IF($I$2="HOME",0,SUMIFS('Draw Data'!$D:$D,'Draw Data'!$B:$B,$P15,'Draw Data'!$C:$C,$A15,'Draw Data'!$H:$H,K$4,'Draw Data'!$A:$A,$I$2))</f>
        <v>0</v>
      </c>
      <c r="L15" s="153">
        <f>IF($I$2="HOME",0,SUMIFS('Draw Data'!$D:$D,'Draw Data'!$B:$B,$P15,'Draw Data'!$C:$C,$A15,'Draw Data'!$H:$H,L$4,'Draw Data'!$A:$A,$I$2))</f>
        <v>0</v>
      </c>
      <c r="M15" s="261">
        <f t="shared" si="1"/>
        <v>0</v>
      </c>
      <c r="N15" s="158"/>
      <c r="O15" s="155"/>
      <c r="P15" s="206" t="s">
        <v>6</v>
      </c>
      <c r="Q15" s="3"/>
      <c r="R15" s="3"/>
      <c r="S15" s="3"/>
      <c r="T15" s="3"/>
    </row>
    <row r="16" spans="1:20" ht="14.25">
      <c r="A16" s="22" t="s">
        <v>31</v>
      </c>
      <c r="B16" s="40" t="str">
        <f>Budgets!B19</f>
        <v>ExplanationC1</v>
      </c>
      <c r="C16" s="152">
        <f>SUMIFS('Budget Data'!$E:$E,'Budget Data'!$A:$A,$I$2,'Budget Data'!$C:$C,P16,'Budget Data'!$D:$D,$A16&amp;" "&amp;$B16)</f>
        <v>0</v>
      </c>
      <c r="D16" s="153">
        <f>SUMIFS('Draw Data'!$D:$D,'Draw Data'!$B:$B,$P16,'Draw Data'!$C:$C,$A16&amp;" "&amp;$B16,'Draw Data'!$H:$H,D$4,'Draw Data'!$A:$A,$I$2)</f>
        <v>0</v>
      </c>
      <c r="E16" s="153">
        <f>SUMIFS('Draw Data'!$D:$D,'Draw Data'!$B:$B,$P16,'Draw Data'!$C:$C,$A16&amp;" "&amp;$B16,'Draw Data'!$H:$H,E$4,'Draw Data'!$A:$A,$I$2)</f>
        <v>0</v>
      </c>
      <c r="F16" s="153">
        <f>SUMIFS('Draw Data'!$D:$D,'Draw Data'!$B:$B,$P16,'Draw Data'!$C:$C,$A16&amp;" "&amp;$B16,'Draw Data'!$H:$H,F$4,'Draw Data'!$A:$A,$I$2)</f>
        <v>0</v>
      </c>
      <c r="G16" s="153">
        <f>SUMIFS('Draw Data'!$D:$D,'Draw Data'!$B:$B,$P16,'Draw Data'!$C:$C,$A16&amp;" "&amp;$B16,'Draw Data'!$H:$H,G$4,'Draw Data'!$A:$A,$I$2)</f>
        <v>0</v>
      </c>
      <c r="H16" s="153">
        <f>SUMIFS('Draw Data'!$D:$D,'Draw Data'!$B:$B,$P16,'Draw Data'!$C:$C,$A16&amp;" "&amp;$B16,'Draw Data'!$H:$H,H$4,'Draw Data'!$A:$A,$I$2)</f>
        <v>0</v>
      </c>
      <c r="I16" s="153">
        <f>SUMIFS('Draw Data'!$D:$D,'Draw Data'!$B:$B,$P16,'Draw Data'!$C:$C,$A16&amp;" "&amp;$B16,'Draw Data'!$H:$H,I$4,'Draw Data'!$A:$A,$I$2)</f>
        <v>0</v>
      </c>
      <c r="J16" s="153">
        <f>SUMIFS('Draw Data'!$D:$D,'Draw Data'!$B:$B,$P16,'Draw Data'!$C:$C,$A16&amp;" "&amp;$B16,'Draw Data'!$H:$H,J$4,'Draw Data'!$A:$A,$I$2)</f>
        <v>0</v>
      </c>
      <c r="K16" s="153">
        <f>SUMIFS('Draw Data'!$D:$D,'Draw Data'!$B:$B,$P16,'Draw Data'!$C:$C,$A16&amp;" "&amp;$B16,'Draw Data'!$H:$H,K$4,'Draw Data'!$A:$A,$I$2)</f>
        <v>0</v>
      </c>
      <c r="L16" s="153">
        <f>SUMIFS('Draw Data'!$D:$D,'Draw Data'!$B:$B,$P16,'Draw Data'!$C:$C,$A16&amp;" "&amp;$B16,'Draw Data'!$H:$H,L$4,'Draw Data'!$A:$A,$I$2)</f>
        <v>0</v>
      </c>
      <c r="M16" s="261">
        <f t="shared" si="1"/>
        <v>0</v>
      </c>
      <c r="N16" s="154"/>
      <c r="O16" s="155"/>
      <c r="P16" s="206" t="s">
        <v>6</v>
      </c>
      <c r="Q16" s="3"/>
      <c r="R16" s="3"/>
      <c r="S16" s="3"/>
      <c r="T16" s="3"/>
    </row>
    <row r="17" spans="1:20" ht="14.25">
      <c r="A17" s="22" t="s">
        <v>31</v>
      </c>
      <c r="B17" s="40" t="str">
        <f>Budgets!B20</f>
        <v>ExplanationC2</v>
      </c>
      <c r="C17" s="152">
        <f>SUMIFS('Budget Data'!$E:$E,'Budget Data'!$A:$A,$I$2,'Budget Data'!$C:$C,P17,'Budget Data'!$D:$D,$A17&amp;" "&amp;$B17)</f>
        <v>0</v>
      </c>
      <c r="D17" s="153">
        <f>SUMIFS('Draw Data'!$D:$D,'Draw Data'!$B:$B,$P17,'Draw Data'!$C:$C,$A17&amp;" "&amp;$B17,'Draw Data'!$H:$H,D$4,'Draw Data'!$A:$A,$I$2)</f>
        <v>0</v>
      </c>
      <c r="E17" s="153">
        <f>SUMIFS('Draw Data'!$D:$D,'Draw Data'!$B:$B,$P17,'Draw Data'!$C:$C,$A17&amp;" "&amp;$B17,'Draw Data'!$H:$H,E$4,'Draw Data'!$A:$A,$I$2)</f>
        <v>0</v>
      </c>
      <c r="F17" s="153">
        <f>SUMIFS('Draw Data'!$D:$D,'Draw Data'!$B:$B,$P17,'Draw Data'!$C:$C,$A17&amp;" "&amp;$B17,'Draw Data'!$H:$H,F$4,'Draw Data'!$A:$A,$I$2)</f>
        <v>0</v>
      </c>
      <c r="G17" s="153">
        <f>SUMIFS('Draw Data'!$D:$D,'Draw Data'!$B:$B,$P17,'Draw Data'!$C:$C,$A17&amp;" "&amp;$B17,'Draw Data'!$H:$H,G$4,'Draw Data'!$A:$A,$I$2)</f>
        <v>0</v>
      </c>
      <c r="H17" s="153">
        <f>SUMIFS('Draw Data'!$D:$D,'Draw Data'!$B:$B,$P17,'Draw Data'!$C:$C,$A17&amp;" "&amp;$B17,'Draw Data'!$H:$H,H$4,'Draw Data'!$A:$A,$I$2)</f>
        <v>0</v>
      </c>
      <c r="I17" s="153">
        <f>SUMIFS('Draw Data'!$D:$D,'Draw Data'!$B:$B,$P17,'Draw Data'!$C:$C,$A17&amp;" "&amp;$B17,'Draw Data'!$H:$H,I$4,'Draw Data'!$A:$A,$I$2)</f>
        <v>0</v>
      </c>
      <c r="J17" s="153">
        <f>SUMIFS('Draw Data'!$D:$D,'Draw Data'!$B:$B,$P17,'Draw Data'!$C:$C,$A17&amp;" "&amp;$B17,'Draw Data'!$H:$H,J$4,'Draw Data'!$A:$A,$I$2)</f>
        <v>0</v>
      </c>
      <c r="K17" s="153">
        <f>SUMIFS('Draw Data'!$D:$D,'Draw Data'!$B:$B,$P17,'Draw Data'!$C:$C,$A17&amp;" "&amp;$B17,'Draw Data'!$H:$H,K$4,'Draw Data'!$A:$A,$I$2)</f>
        <v>0</v>
      </c>
      <c r="L17" s="153">
        <f>SUMIFS('Draw Data'!$D:$D,'Draw Data'!$B:$B,$P17,'Draw Data'!$C:$C,$A17&amp;" "&amp;$B17,'Draw Data'!$H:$H,L$4,'Draw Data'!$A:$A,$I$2)</f>
        <v>0</v>
      </c>
      <c r="M17" s="261">
        <f t="shared" si="1"/>
        <v>0</v>
      </c>
      <c r="N17" s="154"/>
      <c r="O17" s="155"/>
      <c r="P17" s="206" t="s">
        <v>6</v>
      </c>
      <c r="Q17" s="3"/>
      <c r="R17" s="3"/>
      <c r="S17" s="3"/>
      <c r="T17" s="3"/>
    </row>
    <row r="18" spans="1:20" ht="14.25">
      <c r="A18" s="81" t="s">
        <v>44</v>
      </c>
      <c r="B18" s="11"/>
      <c r="C18" s="156"/>
      <c r="D18" s="157"/>
      <c r="E18" s="157"/>
      <c r="F18" s="157"/>
      <c r="G18" s="157"/>
      <c r="H18" s="157"/>
      <c r="I18" s="157"/>
      <c r="J18" s="157"/>
      <c r="K18" s="157"/>
      <c r="L18" s="157"/>
      <c r="M18" s="262"/>
      <c r="N18" s="154"/>
      <c r="O18" s="155"/>
      <c r="P18" s="205"/>
      <c r="Q18" s="3"/>
      <c r="R18" s="3"/>
      <c r="S18" s="3"/>
      <c r="T18" s="3"/>
    </row>
    <row r="19" spans="1:20" ht="14.25">
      <c r="A19" s="12" t="s">
        <v>14</v>
      </c>
      <c r="B19" s="12"/>
      <c r="C19" s="152">
        <f>IF($I$2="SCHTF",0,SUMIFS('Budget Data'!$E:$E,'Budget Data'!$A:$A,$I$2,'Budget Data'!$C:$C,P19,'Budget Data'!$D:$D,$A19))</f>
        <v>0</v>
      </c>
      <c r="D19" s="153">
        <f>IF($I$2="SCHTF",0,SUMIFS('Draw Data'!$D:$D,'Draw Data'!$B:$B,$P19,'Draw Data'!$C:$C,$A19,'Draw Data'!$H:$H,D$4,'Draw Data'!$A:$A,$I$2))</f>
        <v>0</v>
      </c>
      <c r="E19" s="153">
        <f>IF($I$2="SCHTF",0,SUMIFS('Draw Data'!$D:$D,'Draw Data'!$B:$B,$P19,'Draw Data'!$C:$C,$A19,'Draw Data'!$H:$H,E$4,'Draw Data'!$A:$A,$I$2))</f>
        <v>0</v>
      </c>
      <c r="F19" s="153">
        <f>IF($I$2="SCHTF",0,SUMIFS('Draw Data'!$D:$D,'Draw Data'!$B:$B,$P19,'Draw Data'!$C:$C,$A19,'Draw Data'!$H:$H,F$4,'Draw Data'!$A:$A,$I$2))</f>
        <v>0</v>
      </c>
      <c r="G19" s="153">
        <f>IF($I$2="SCHTF",0,SUMIFS('Draw Data'!$D:$D,'Draw Data'!$B:$B,$P19,'Draw Data'!$C:$C,$A19,'Draw Data'!$H:$H,G$4,'Draw Data'!$A:$A,$I$2))</f>
        <v>0</v>
      </c>
      <c r="H19" s="153">
        <f>IF($I$2="SCHTF",0,SUMIFS('Draw Data'!$D:$D,'Draw Data'!$B:$B,$P19,'Draw Data'!$C:$C,$A19,'Draw Data'!$H:$H,H$4,'Draw Data'!$A:$A,$I$2))</f>
        <v>0</v>
      </c>
      <c r="I19" s="153">
        <f>IF($I$2="SCHTF",0,SUMIFS('Draw Data'!$D:$D,'Draw Data'!$B:$B,$P19,'Draw Data'!$C:$C,$A19,'Draw Data'!$H:$H,I$4,'Draw Data'!$A:$A,$I$2))</f>
        <v>0</v>
      </c>
      <c r="J19" s="153">
        <f>IF($I$2="SCHTF",0,SUMIFS('Draw Data'!$D:$D,'Draw Data'!$B:$B,$P19,'Draw Data'!$C:$C,$A19,'Draw Data'!$H:$H,J$4,'Draw Data'!$A:$A,$I$2))</f>
        <v>0</v>
      </c>
      <c r="K19" s="153">
        <f>IF($I$2="SCHTF",0,SUMIFS('Draw Data'!$D:$D,'Draw Data'!$B:$B,$P19,'Draw Data'!$C:$C,$A19,'Draw Data'!$H:$H,K$4,'Draw Data'!$A:$A,$I$2))</f>
        <v>0</v>
      </c>
      <c r="L19" s="153">
        <f>IF($I$2="SCHTF",0,SUMIFS('Draw Data'!$D:$D,'Draw Data'!$B:$B,$P19,'Draw Data'!$C:$C,$A19,'Draw Data'!$H:$H,L$4,'Draw Data'!$A:$A,$I$2))</f>
        <v>0</v>
      </c>
      <c r="M19" s="261">
        <f t="shared" ref="M19:M20" si="2">C19-SUM(D19:L19)</f>
        <v>0</v>
      </c>
      <c r="N19" s="154"/>
      <c r="O19" s="155"/>
      <c r="P19" s="206" t="s">
        <v>44</v>
      </c>
      <c r="Q19" s="3"/>
      <c r="R19" s="3"/>
      <c r="S19" s="3"/>
      <c r="T19" s="3"/>
    </row>
    <row r="20" spans="1:20" ht="14.25">
      <c r="A20" s="12" t="s">
        <v>15</v>
      </c>
      <c r="B20" s="41"/>
      <c r="C20" s="152">
        <f>IF($I$2="SCHTF",0,SUMIFS('Budget Data'!$E:$E,'Budget Data'!$A:$A,$I$2,'Budget Data'!$C:$C,P20,'Budget Data'!$D:$D,$A20))</f>
        <v>0</v>
      </c>
      <c r="D20" s="153">
        <f>IF($I$2="SCHTF",0,SUMIFS('Draw Data'!$D:$D,'Draw Data'!$B:$B,$P20,'Draw Data'!$C:$C,$A20,'Draw Data'!$H:$H,D$4,'Draw Data'!$A:$A,$I$2))</f>
        <v>0</v>
      </c>
      <c r="E20" s="153">
        <f>IF($I$2="SCHTF",0,SUMIFS('Draw Data'!$D:$D,'Draw Data'!$B:$B,$P20,'Draw Data'!$C:$C,$A20,'Draw Data'!$H:$H,E$4,'Draw Data'!$A:$A,$I$2))</f>
        <v>0</v>
      </c>
      <c r="F20" s="153">
        <f>IF($I$2="SCHTF",0,SUMIFS('Draw Data'!$D:$D,'Draw Data'!$B:$B,$P20,'Draw Data'!$C:$C,$A20,'Draw Data'!$H:$H,F$4,'Draw Data'!$A:$A,$I$2))</f>
        <v>0</v>
      </c>
      <c r="G20" s="153">
        <f>IF($I$2="SCHTF",0,SUMIFS('Draw Data'!$D:$D,'Draw Data'!$B:$B,$P20,'Draw Data'!$C:$C,$A20,'Draw Data'!$H:$H,G$4,'Draw Data'!$A:$A,$I$2))</f>
        <v>0</v>
      </c>
      <c r="H20" s="153">
        <f>IF($I$2="SCHTF",0,SUMIFS('Draw Data'!$D:$D,'Draw Data'!$B:$B,$P20,'Draw Data'!$C:$C,$A20,'Draw Data'!$H:$H,H$4,'Draw Data'!$A:$A,$I$2))</f>
        <v>0</v>
      </c>
      <c r="I20" s="153">
        <f>IF($I$2="SCHTF",0,SUMIFS('Draw Data'!$D:$D,'Draw Data'!$B:$B,$P20,'Draw Data'!$C:$C,$A20,'Draw Data'!$H:$H,I$4,'Draw Data'!$A:$A,$I$2))</f>
        <v>0</v>
      </c>
      <c r="J20" s="153">
        <f>IF($I$2="SCHTF",0,SUMIFS('Draw Data'!$D:$D,'Draw Data'!$B:$B,$P20,'Draw Data'!$C:$C,$A20,'Draw Data'!$H:$H,J$4,'Draw Data'!$A:$A,$I$2))</f>
        <v>0</v>
      </c>
      <c r="K20" s="153">
        <f>IF($I$2="SCHTF",0,SUMIFS('Draw Data'!$D:$D,'Draw Data'!$B:$B,$P20,'Draw Data'!$C:$C,$A20,'Draw Data'!$H:$H,K$4,'Draw Data'!$A:$A,$I$2))</f>
        <v>0</v>
      </c>
      <c r="L20" s="153">
        <f>IF($I$2="SCHTF",0,SUMIFS('Draw Data'!$D:$D,'Draw Data'!$B:$B,$P20,'Draw Data'!$C:$C,$A20,'Draw Data'!$H:$H,L$4,'Draw Data'!$A:$A,$I$2))</f>
        <v>0</v>
      </c>
      <c r="M20" s="261">
        <f t="shared" si="2"/>
        <v>0</v>
      </c>
      <c r="N20" s="154"/>
      <c r="O20" s="155"/>
      <c r="P20" s="206" t="s">
        <v>44</v>
      </c>
      <c r="Q20" s="3"/>
      <c r="R20" s="3"/>
      <c r="S20" s="3"/>
      <c r="T20" s="3"/>
    </row>
    <row r="21" spans="1:20" ht="14.25">
      <c r="A21" s="12" t="s">
        <v>138</v>
      </c>
      <c r="B21" s="41"/>
      <c r="C21" s="152">
        <f>IF($I$2="SCHTF",0,SUMIFS('Budget Data'!$E:$E,'Budget Data'!$A:$A,$I$2,'Budget Data'!$C:$C,P21,'Budget Data'!$D:$D,$A21))</f>
        <v>0</v>
      </c>
      <c r="D21" s="153">
        <f>IF($I$2="SCHTF",0,SUMIFS('Draw Data'!$D:$D,'Draw Data'!$B:$B,$P21,'Draw Data'!$C:$C,$A21,'Draw Data'!$H:$H,D$4,'Draw Data'!$A:$A,$I$2))</f>
        <v>0</v>
      </c>
      <c r="E21" s="153">
        <f>IF($I$2="SCHTF",0,SUMIFS('Draw Data'!$D:$D,'Draw Data'!$B:$B,$P21,'Draw Data'!$C:$C,$A21,'Draw Data'!$H:$H,E$4,'Draw Data'!$A:$A,$I$2))</f>
        <v>0</v>
      </c>
      <c r="F21" s="153">
        <f>IF($I$2="SCHTF",0,SUMIFS('Draw Data'!$D:$D,'Draw Data'!$B:$B,$P21,'Draw Data'!$C:$C,$A21,'Draw Data'!$H:$H,F$4,'Draw Data'!$A:$A,$I$2))</f>
        <v>0</v>
      </c>
      <c r="G21" s="153">
        <f>IF($I$2="SCHTF",0,SUMIFS('Draw Data'!$D:$D,'Draw Data'!$B:$B,$P21,'Draw Data'!$C:$C,$A21,'Draw Data'!$H:$H,G$4,'Draw Data'!$A:$A,$I$2))</f>
        <v>0</v>
      </c>
      <c r="H21" s="153">
        <f>IF($I$2="SCHTF",0,SUMIFS('Draw Data'!$D:$D,'Draw Data'!$B:$B,$P21,'Draw Data'!$C:$C,$A21,'Draw Data'!$H:$H,H$4,'Draw Data'!$A:$A,$I$2))</f>
        <v>0</v>
      </c>
      <c r="I21" s="153">
        <f>IF($I$2="SCHTF",0,SUMIFS('Draw Data'!$D:$D,'Draw Data'!$B:$B,$P21,'Draw Data'!$C:$C,$A21,'Draw Data'!$H:$H,I$4,'Draw Data'!$A:$A,$I$2))</f>
        <v>0</v>
      </c>
      <c r="J21" s="153">
        <f>IF($I$2="SCHTF",0,SUMIFS('Draw Data'!$D:$D,'Draw Data'!$B:$B,$P21,'Draw Data'!$C:$C,$A21,'Draw Data'!$H:$H,J$4,'Draw Data'!$A:$A,$I$2))</f>
        <v>0</v>
      </c>
      <c r="K21" s="153">
        <f>IF($I$2="SCHTF",0,SUMIFS('Draw Data'!$D:$D,'Draw Data'!$B:$B,$P21,'Draw Data'!$C:$C,$A21,'Draw Data'!$H:$H,K$4,'Draw Data'!$A:$A,$I$2))</f>
        <v>0</v>
      </c>
      <c r="L21" s="153">
        <f>IF($I$2="SCHTF",0,SUMIFS('Draw Data'!$D:$D,'Draw Data'!$B:$B,$P21,'Draw Data'!$C:$C,$A21,'Draw Data'!$H:$H,L$4,'Draw Data'!$A:$A,$I$2))</f>
        <v>0</v>
      </c>
      <c r="M21" s="261">
        <f t="shared" ref="M21:M25" si="3">C21-SUM(D21:L21)</f>
        <v>0</v>
      </c>
      <c r="N21" s="154"/>
      <c r="O21" s="155"/>
      <c r="P21" s="206" t="s">
        <v>44</v>
      </c>
      <c r="Q21" s="3"/>
      <c r="R21" s="3"/>
      <c r="S21" s="3"/>
      <c r="T21" s="3"/>
    </row>
    <row r="22" spans="1:20" ht="14.25">
      <c r="A22" s="12" t="s">
        <v>139</v>
      </c>
      <c r="B22" s="41"/>
      <c r="C22" s="152">
        <f>IF($I$2="SCHTF",0,SUMIFS('Budget Data'!$E:$E,'Budget Data'!$A:$A,$I$2,'Budget Data'!$C:$C,P22,'Budget Data'!$D:$D,$A22))</f>
        <v>0</v>
      </c>
      <c r="D22" s="153">
        <f>IF($I$2="SCHTF",0,SUMIFS('Draw Data'!$D:$D,'Draw Data'!$B:$B,$P22,'Draw Data'!$C:$C,$A22,'Draw Data'!$H:$H,D$4,'Draw Data'!$A:$A,$I$2))</f>
        <v>0</v>
      </c>
      <c r="E22" s="153">
        <f>IF($I$2="SCHTF",0,SUMIFS('Draw Data'!$D:$D,'Draw Data'!$B:$B,$P22,'Draw Data'!$C:$C,$A22,'Draw Data'!$H:$H,E$4,'Draw Data'!$A:$A,$I$2))</f>
        <v>0</v>
      </c>
      <c r="F22" s="153">
        <f>IF($I$2="SCHTF",0,SUMIFS('Draw Data'!$D:$D,'Draw Data'!$B:$B,$P22,'Draw Data'!$C:$C,$A22,'Draw Data'!$H:$H,F$4,'Draw Data'!$A:$A,$I$2))</f>
        <v>0</v>
      </c>
      <c r="G22" s="153">
        <f>IF($I$2="SCHTF",0,SUMIFS('Draw Data'!$D:$D,'Draw Data'!$B:$B,$P22,'Draw Data'!$C:$C,$A22,'Draw Data'!$H:$H,G$4,'Draw Data'!$A:$A,$I$2))</f>
        <v>0</v>
      </c>
      <c r="H22" s="153">
        <f>IF($I$2="SCHTF",0,SUMIFS('Draw Data'!$D:$D,'Draw Data'!$B:$B,$P22,'Draw Data'!$C:$C,$A22,'Draw Data'!$H:$H,H$4,'Draw Data'!$A:$A,$I$2))</f>
        <v>0</v>
      </c>
      <c r="I22" s="153">
        <f>IF($I$2="SCHTF",0,SUMIFS('Draw Data'!$D:$D,'Draw Data'!$B:$B,$P22,'Draw Data'!$C:$C,$A22,'Draw Data'!$H:$H,I$4,'Draw Data'!$A:$A,$I$2))</f>
        <v>0</v>
      </c>
      <c r="J22" s="153">
        <f>IF($I$2="SCHTF",0,SUMIFS('Draw Data'!$D:$D,'Draw Data'!$B:$B,$P22,'Draw Data'!$C:$C,$A22,'Draw Data'!$H:$H,J$4,'Draw Data'!$A:$A,$I$2))</f>
        <v>0</v>
      </c>
      <c r="K22" s="153">
        <f>IF($I$2="SCHTF",0,SUMIFS('Draw Data'!$D:$D,'Draw Data'!$B:$B,$P22,'Draw Data'!$C:$C,$A22,'Draw Data'!$H:$H,K$4,'Draw Data'!$A:$A,$I$2))</f>
        <v>0</v>
      </c>
      <c r="L22" s="153">
        <f>IF($I$2="SCHTF",0,SUMIFS('Draw Data'!$D:$D,'Draw Data'!$B:$B,$P22,'Draw Data'!$C:$C,$A22,'Draw Data'!$H:$H,L$4,'Draw Data'!$A:$A,$I$2))</f>
        <v>0</v>
      </c>
      <c r="M22" s="261">
        <f t="shared" si="3"/>
        <v>0</v>
      </c>
      <c r="N22" s="154"/>
      <c r="O22" s="155"/>
      <c r="P22" s="206" t="s">
        <v>44</v>
      </c>
      <c r="Q22" s="3"/>
      <c r="R22" s="3"/>
      <c r="S22" s="3"/>
      <c r="T22" s="3"/>
    </row>
    <row r="23" spans="1:20" ht="14.25">
      <c r="A23" s="13" t="s">
        <v>16</v>
      </c>
      <c r="B23" s="42"/>
      <c r="C23" s="152">
        <f>IF($I$2="SCHTF",0,SUMIFS('Budget Data'!$E:$E,'Budget Data'!$A:$A,$I$2,'Budget Data'!$C:$C,P23,'Budget Data'!$D:$D,$A23))</f>
        <v>0</v>
      </c>
      <c r="D23" s="153">
        <f>IF($I$2="SCHTF",0,SUMIFS('Draw Data'!$D:$D,'Draw Data'!$B:$B,$P23,'Draw Data'!$C:$C,$A23,'Draw Data'!$H:$H,D$4,'Draw Data'!$A:$A,$I$2))</f>
        <v>0</v>
      </c>
      <c r="E23" s="153">
        <f>IF($I$2="SCHTF",0,SUMIFS('Draw Data'!$D:$D,'Draw Data'!$B:$B,$P23,'Draw Data'!$C:$C,$A23,'Draw Data'!$H:$H,E$4,'Draw Data'!$A:$A,$I$2))</f>
        <v>0</v>
      </c>
      <c r="F23" s="153">
        <f>IF($I$2="SCHTF",0,SUMIFS('Draw Data'!$D:$D,'Draw Data'!$B:$B,$P23,'Draw Data'!$C:$C,$A23,'Draw Data'!$H:$H,F$4,'Draw Data'!$A:$A,$I$2))</f>
        <v>0</v>
      </c>
      <c r="G23" s="153">
        <f>IF($I$2="SCHTF",0,SUMIFS('Draw Data'!$D:$D,'Draw Data'!$B:$B,$P23,'Draw Data'!$C:$C,$A23,'Draw Data'!$H:$H,G$4,'Draw Data'!$A:$A,$I$2))</f>
        <v>0</v>
      </c>
      <c r="H23" s="153">
        <f>IF($I$2="SCHTF",0,SUMIFS('Draw Data'!$D:$D,'Draw Data'!$B:$B,$P23,'Draw Data'!$C:$C,$A23,'Draw Data'!$H:$H,H$4,'Draw Data'!$A:$A,$I$2))</f>
        <v>0</v>
      </c>
      <c r="I23" s="153">
        <f>IF($I$2="SCHTF",0,SUMIFS('Draw Data'!$D:$D,'Draw Data'!$B:$B,$P23,'Draw Data'!$C:$C,$A23,'Draw Data'!$H:$H,I$4,'Draw Data'!$A:$A,$I$2))</f>
        <v>0</v>
      </c>
      <c r="J23" s="153">
        <f>IF($I$2="SCHTF",0,SUMIFS('Draw Data'!$D:$D,'Draw Data'!$B:$B,$P23,'Draw Data'!$C:$C,$A23,'Draw Data'!$H:$H,J$4,'Draw Data'!$A:$A,$I$2))</f>
        <v>0</v>
      </c>
      <c r="K23" s="153">
        <f>IF($I$2="SCHTF",0,SUMIFS('Draw Data'!$D:$D,'Draw Data'!$B:$B,$P23,'Draw Data'!$C:$C,$A23,'Draw Data'!$H:$H,K$4,'Draw Data'!$A:$A,$I$2))</f>
        <v>0</v>
      </c>
      <c r="L23" s="153">
        <f>IF($I$2="SCHTF",0,SUMIFS('Draw Data'!$D:$D,'Draw Data'!$B:$B,$P23,'Draw Data'!$C:$C,$A23,'Draw Data'!$H:$H,L$4,'Draw Data'!$A:$A,$I$2))</f>
        <v>0</v>
      </c>
      <c r="M23" s="261">
        <f t="shared" si="3"/>
        <v>0</v>
      </c>
      <c r="N23" s="154"/>
      <c r="O23" s="155"/>
      <c r="P23" s="206" t="s">
        <v>44</v>
      </c>
      <c r="Q23" s="3"/>
      <c r="R23" s="3"/>
      <c r="S23" s="3"/>
      <c r="T23" s="3"/>
    </row>
    <row r="24" spans="1:20" ht="14.25">
      <c r="A24" s="12" t="s">
        <v>2</v>
      </c>
      <c r="B24" s="12"/>
      <c r="C24" s="152">
        <f>IF($I$2="SCHTF",0,SUMIFS('Budget Data'!$E:$E,'Budget Data'!$A:$A,$I$2,'Budget Data'!$C:$C,P24,'Budget Data'!$D:$D,$A24))</f>
        <v>0</v>
      </c>
      <c r="D24" s="153">
        <f>IF($I$2="SCHTF",0,SUMIFS('Draw Data'!$D:$D,'Draw Data'!$B:$B,$P24,'Draw Data'!$C:$C,$A24,'Draw Data'!$H:$H,D$4,'Draw Data'!$A:$A,$I$2))</f>
        <v>0</v>
      </c>
      <c r="E24" s="153">
        <f>IF($I$2="SCHTF",0,SUMIFS('Draw Data'!$D:$D,'Draw Data'!$B:$B,$P24,'Draw Data'!$C:$C,$A24,'Draw Data'!$H:$H,E$4,'Draw Data'!$A:$A,$I$2))</f>
        <v>0</v>
      </c>
      <c r="F24" s="153">
        <f>IF($I$2="SCHTF",0,SUMIFS('Draw Data'!$D:$D,'Draw Data'!$B:$B,$P24,'Draw Data'!$C:$C,$A24,'Draw Data'!$H:$H,F$4,'Draw Data'!$A:$A,$I$2))</f>
        <v>0</v>
      </c>
      <c r="G24" s="153">
        <f>IF($I$2="SCHTF",0,SUMIFS('Draw Data'!$D:$D,'Draw Data'!$B:$B,$P24,'Draw Data'!$C:$C,$A24,'Draw Data'!$H:$H,G$4,'Draw Data'!$A:$A,$I$2))</f>
        <v>0</v>
      </c>
      <c r="H24" s="153">
        <f>IF($I$2="SCHTF",0,SUMIFS('Draw Data'!$D:$D,'Draw Data'!$B:$B,$P24,'Draw Data'!$C:$C,$A24,'Draw Data'!$H:$H,H$4,'Draw Data'!$A:$A,$I$2))</f>
        <v>0</v>
      </c>
      <c r="I24" s="153">
        <f>IF($I$2="SCHTF",0,SUMIFS('Draw Data'!$D:$D,'Draw Data'!$B:$B,$P24,'Draw Data'!$C:$C,$A24,'Draw Data'!$H:$H,I$4,'Draw Data'!$A:$A,$I$2))</f>
        <v>0</v>
      </c>
      <c r="J24" s="153">
        <f>IF($I$2="SCHTF",0,SUMIFS('Draw Data'!$D:$D,'Draw Data'!$B:$B,$P24,'Draw Data'!$C:$C,$A24,'Draw Data'!$H:$H,J$4,'Draw Data'!$A:$A,$I$2))</f>
        <v>0</v>
      </c>
      <c r="K24" s="153">
        <f>IF($I$2="SCHTF",0,SUMIFS('Draw Data'!$D:$D,'Draw Data'!$B:$B,$P24,'Draw Data'!$C:$C,$A24,'Draw Data'!$H:$H,K$4,'Draw Data'!$A:$A,$I$2))</f>
        <v>0</v>
      </c>
      <c r="L24" s="153">
        <f>IF($I$2="SCHTF",0,SUMIFS('Draw Data'!$D:$D,'Draw Data'!$B:$B,$P24,'Draw Data'!$C:$C,$A24,'Draw Data'!$H:$H,L$4,'Draw Data'!$A:$A,$I$2))</f>
        <v>0</v>
      </c>
      <c r="M24" s="261">
        <f t="shared" si="3"/>
        <v>0</v>
      </c>
      <c r="N24" s="154"/>
      <c r="O24" s="155"/>
      <c r="P24" s="206" t="s">
        <v>44</v>
      </c>
      <c r="Q24" s="3"/>
      <c r="R24" s="3"/>
      <c r="S24" s="3"/>
      <c r="T24" s="3"/>
    </row>
    <row r="25" spans="1:20" ht="14.25">
      <c r="A25" s="22" t="s">
        <v>30</v>
      </c>
      <c r="B25" s="40" t="str">
        <f>Budgets!B28</f>
        <v>ExplanationPF</v>
      </c>
      <c r="C25" s="152">
        <f>IF($I$2="SCHTF",0,SUMIFS('Budget Data'!$E:$E,'Budget Data'!$A:$A,$I$2,'Budget Data'!$C:$C,P25,'Budget Data'!$D:$D,$A25&amp;" "&amp;$B25))</f>
        <v>0</v>
      </c>
      <c r="D25" s="153">
        <f>IF($I$2="SCHTF",0,SUMIFS('Draw Data'!$D:$D,'Draw Data'!$B:$B,$P25,'Draw Data'!$C:$C,$A25&amp;" "&amp;$B25,'Draw Data'!$H:$H,D$4,'Draw Data'!$A:$A,$I$2))</f>
        <v>0</v>
      </c>
      <c r="E25" s="153">
        <f>IF($I$2="SCHTF",0,SUMIFS('Draw Data'!$D:$D,'Draw Data'!$B:$B,$P25,'Draw Data'!$C:$C,$A25&amp;" "&amp;$B25,'Draw Data'!$H:$H,E$4,'Draw Data'!$A:$A,$I$2))</f>
        <v>0</v>
      </c>
      <c r="F25" s="153">
        <f>IF($I$2="SCHTF",0,SUMIFS('Draw Data'!$D:$D,'Draw Data'!$B:$B,$P25,'Draw Data'!$C:$C,$A25&amp;" "&amp;$B25,'Draw Data'!$H:$H,F$4,'Draw Data'!$A:$A,$I$2))</f>
        <v>0</v>
      </c>
      <c r="G25" s="153">
        <f>IF($I$2="SCHTF",0,SUMIFS('Draw Data'!$D:$D,'Draw Data'!$B:$B,$P25,'Draw Data'!$C:$C,$A25&amp;" "&amp;$B25,'Draw Data'!$H:$H,G$4,'Draw Data'!$A:$A,$I$2))</f>
        <v>0</v>
      </c>
      <c r="H25" s="153">
        <f>IF($I$2="SCHTF",0,SUMIFS('Draw Data'!$D:$D,'Draw Data'!$B:$B,$P25,'Draw Data'!$C:$C,$A25&amp;" "&amp;$B25,'Draw Data'!$H:$H,H$4,'Draw Data'!$A:$A,$I$2))</f>
        <v>0</v>
      </c>
      <c r="I25" s="153">
        <f>IF($I$2="SCHTF",0,SUMIFS('Draw Data'!$D:$D,'Draw Data'!$B:$B,$P25,'Draw Data'!$C:$C,$A25&amp;" "&amp;$B25,'Draw Data'!$H:$H,I$4,'Draw Data'!$A:$A,$I$2))</f>
        <v>0</v>
      </c>
      <c r="J25" s="153">
        <f>IF($I$2="SCHTF",0,SUMIFS('Draw Data'!$D:$D,'Draw Data'!$B:$B,$P25,'Draw Data'!$C:$C,$A25&amp;" "&amp;$B25,'Draw Data'!$H:$H,J$4,'Draw Data'!$A:$A,$I$2))</f>
        <v>0</v>
      </c>
      <c r="K25" s="153">
        <f>IF($I$2="SCHTF",0,SUMIFS('Draw Data'!$D:$D,'Draw Data'!$B:$B,$P25,'Draw Data'!$C:$C,$A25&amp;" "&amp;$B25,'Draw Data'!$H:$H,K$4,'Draw Data'!$A:$A,$I$2))</f>
        <v>0</v>
      </c>
      <c r="L25" s="153">
        <f>IF($I$2="SCHTF",0,SUMIFS('Draw Data'!$D:$D,'Draw Data'!$B:$B,$P25,'Draw Data'!$C:$C,$A25&amp;" "&amp;$B25,'Draw Data'!$H:$H,L$4,'Draw Data'!$A:$A,$I$2))</f>
        <v>0</v>
      </c>
      <c r="M25" s="261">
        <f t="shared" si="3"/>
        <v>0</v>
      </c>
      <c r="N25" s="154"/>
      <c r="O25" s="155"/>
      <c r="P25" s="206" t="s">
        <v>44</v>
      </c>
      <c r="Q25" s="3"/>
      <c r="R25" s="3"/>
      <c r="S25" s="3"/>
      <c r="T25" s="3"/>
    </row>
    <row r="26" spans="1:20" ht="14.25">
      <c r="A26" s="81" t="s">
        <v>45</v>
      </c>
      <c r="B26" s="11"/>
      <c r="C26" s="156"/>
      <c r="D26" s="157"/>
      <c r="E26" s="157"/>
      <c r="F26" s="157"/>
      <c r="G26" s="157"/>
      <c r="H26" s="157"/>
      <c r="I26" s="157"/>
      <c r="J26" s="157"/>
      <c r="K26" s="157"/>
      <c r="L26" s="157"/>
      <c r="M26" s="262"/>
      <c r="N26" s="154"/>
      <c r="O26" s="155"/>
      <c r="P26" s="205"/>
      <c r="Q26" s="3"/>
      <c r="R26" s="3"/>
      <c r="S26" s="3"/>
      <c r="T26" s="3"/>
    </row>
    <row r="27" spans="1:20" ht="14.25">
      <c r="A27" s="12" t="s">
        <v>17</v>
      </c>
      <c r="B27" s="12"/>
      <c r="C27" s="152">
        <f>IF($I$2="SCHTF",0,SUMIFS('Budget Data'!$E:$E,'Budget Data'!$A:$A,$I$2,'Budget Data'!$C:$C,P27,'Budget Data'!$D:$D,$A27))</f>
        <v>0</v>
      </c>
      <c r="D27" s="153">
        <f>IF($I$2="SCHTF",0,SUMIFS('Draw Data'!$D:$D,'Draw Data'!$B:$B,$P27,'Draw Data'!$C:$C,$A27,'Draw Data'!$H:$H,D$4,'Draw Data'!$A:$A,$I$2))</f>
        <v>0</v>
      </c>
      <c r="E27" s="153">
        <f>IF($I$2="SCHTF",0,SUMIFS('Draw Data'!$D:$D,'Draw Data'!$B:$B,$P27,'Draw Data'!$C:$C,$A27,'Draw Data'!$H:$H,E$4,'Draw Data'!$A:$A,$I$2))</f>
        <v>0</v>
      </c>
      <c r="F27" s="153">
        <f>IF($I$2="SCHTF",0,SUMIFS('Draw Data'!$D:$D,'Draw Data'!$B:$B,$P27,'Draw Data'!$C:$C,$A27,'Draw Data'!$H:$H,F$4,'Draw Data'!$A:$A,$I$2))</f>
        <v>0</v>
      </c>
      <c r="G27" s="153">
        <f>IF($I$2="SCHTF",0,SUMIFS('Draw Data'!$D:$D,'Draw Data'!$B:$B,$P27,'Draw Data'!$C:$C,$A27,'Draw Data'!$H:$H,G$4,'Draw Data'!$A:$A,$I$2))</f>
        <v>0</v>
      </c>
      <c r="H27" s="153">
        <f>IF($I$2="SCHTF",0,SUMIFS('Draw Data'!$D:$D,'Draw Data'!$B:$B,$P27,'Draw Data'!$C:$C,$A27,'Draw Data'!$H:$H,H$4,'Draw Data'!$A:$A,$I$2))</f>
        <v>0</v>
      </c>
      <c r="I27" s="153">
        <f>IF($I$2="SCHTF",0,SUMIFS('Draw Data'!$D:$D,'Draw Data'!$B:$B,$P27,'Draw Data'!$C:$C,$A27,'Draw Data'!$H:$H,I$4,'Draw Data'!$A:$A,$I$2))</f>
        <v>0</v>
      </c>
      <c r="J27" s="153">
        <f>IF($I$2="SCHTF",0,SUMIFS('Draw Data'!$D:$D,'Draw Data'!$B:$B,$P27,'Draw Data'!$C:$C,$A27,'Draw Data'!$H:$H,J$4,'Draw Data'!$A:$A,$I$2))</f>
        <v>0</v>
      </c>
      <c r="K27" s="153">
        <f>IF($I$2="SCHTF",0,SUMIFS('Draw Data'!$D:$D,'Draw Data'!$B:$B,$P27,'Draw Data'!$C:$C,$A27,'Draw Data'!$H:$H,K$4,'Draw Data'!$A:$A,$I$2))</f>
        <v>0</v>
      </c>
      <c r="L27" s="153">
        <f>IF($I$2="SCHTF",0,SUMIFS('Draw Data'!$D:$D,'Draw Data'!$B:$B,$P27,'Draw Data'!$C:$C,$A27,'Draw Data'!$H:$H,L$4,'Draw Data'!$A:$A,$I$2))</f>
        <v>0</v>
      </c>
      <c r="M27" s="261">
        <f t="shared" ref="M27:M31" si="4">C27-SUM(D27:L27)</f>
        <v>0</v>
      </c>
      <c r="N27" s="154"/>
      <c r="O27" s="155"/>
      <c r="P27" s="206" t="s">
        <v>45</v>
      </c>
      <c r="Q27" s="3"/>
      <c r="R27" s="3"/>
      <c r="S27" s="3"/>
      <c r="T27" s="3"/>
    </row>
    <row r="28" spans="1:20">
      <c r="A28" s="12" t="s">
        <v>18</v>
      </c>
      <c r="B28" s="41"/>
      <c r="C28" s="152">
        <f>IF($I$2="SCHTF",0,SUMIFS('Budget Data'!$E:$E,'Budget Data'!$A:$A,$I$2,'Budget Data'!$C:$C,P28,'Budget Data'!$D:$D,$A28))</f>
        <v>0</v>
      </c>
      <c r="D28" s="153">
        <f>IF($I$2="SCHTF",0,SUMIFS('Draw Data'!$D:$D,'Draw Data'!$B:$B,$P28,'Draw Data'!$C:$C,$A28,'Draw Data'!$H:$H,D$4,'Draw Data'!$A:$A,$I$2))</f>
        <v>0</v>
      </c>
      <c r="E28" s="153">
        <f>IF($I$2="SCHTF",0,SUMIFS('Draw Data'!$D:$D,'Draw Data'!$B:$B,$P28,'Draw Data'!$C:$C,$A28,'Draw Data'!$H:$H,E$4,'Draw Data'!$A:$A,$I$2))</f>
        <v>0</v>
      </c>
      <c r="F28" s="153">
        <f>IF($I$2="SCHTF",0,SUMIFS('Draw Data'!$D:$D,'Draw Data'!$B:$B,$P28,'Draw Data'!$C:$C,$A28,'Draw Data'!$H:$H,F$4,'Draw Data'!$A:$A,$I$2))</f>
        <v>0</v>
      </c>
      <c r="G28" s="153">
        <f>IF($I$2="SCHTF",0,SUMIFS('Draw Data'!$D:$D,'Draw Data'!$B:$B,$P28,'Draw Data'!$C:$C,$A28,'Draw Data'!$H:$H,G$4,'Draw Data'!$A:$A,$I$2))</f>
        <v>0</v>
      </c>
      <c r="H28" s="153">
        <f>IF($I$2="SCHTF",0,SUMIFS('Draw Data'!$D:$D,'Draw Data'!$B:$B,$P28,'Draw Data'!$C:$C,$A28,'Draw Data'!$H:$H,H$4,'Draw Data'!$A:$A,$I$2))</f>
        <v>0</v>
      </c>
      <c r="I28" s="153">
        <f>IF($I$2="SCHTF",0,SUMIFS('Draw Data'!$D:$D,'Draw Data'!$B:$B,$P28,'Draw Data'!$C:$C,$A28,'Draw Data'!$H:$H,I$4,'Draw Data'!$A:$A,$I$2))</f>
        <v>0</v>
      </c>
      <c r="J28" s="153">
        <f>IF($I$2="SCHTF",0,SUMIFS('Draw Data'!$D:$D,'Draw Data'!$B:$B,$P28,'Draw Data'!$C:$C,$A28,'Draw Data'!$H:$H,J$4,'Draw Data'!$A:$A,$I$2))</f>
        <v>0</v>
      </c>
      <c r="K28" s="153">
        <f>IF($I$2="SCHTF",0,SUMIFS('Draw Data'!$D:$D,'Draw Data'!$B:$B,$P28,'Draw Data'!$C:$C,$A28,'Draw Data'!$H:$H,K$4,'Draw Data'!$A:$A,$I$2))</f>
        <v>0</v>
      </c>
      <c r="L28" s="153">
        <f>IF($I$2="SCHTF",0,SUMIFS('Draw Data'!$D:$D,'Draw Data'!$B:$B,$P28,'Draw Data'!$C:$C,$A28,'Draw Data'!$H:$H,L$4,'Draw Data'!$A:$A,$I$2))</f>
        <v>0</v>
      </c>
      <c r="M28" s="261">
        <f t="shared" si="4"/>
        <v>0</v>
      </c>
      <c r="N28" s="92"/>
      <c r="O28" s="155"/>
      <c r="P28" s="206" t="s">
        <v>45</v>
      </c>
      <c r="Q28" s="3"/>
      <c r="R28" s="3"/>
      <c r="S28" s="3"/>
      <c r="T28" s="3"/>
    </row>
    <row r="29" spans="1:20">
      <c r="A29" s="12" t="s">
        <v>19</v>
      </c>
      <c r="B29" s="12"/>
      <c r="C29" s="152">
        <f>IF($I$2="SCHTF",0,SUMIFS('Budget Data'!$E:$E,'Budget Data'!$A:$A,$I$2,'Budget Data'!$C:$C,P29,'Budget Data'!$D:$D,$A29))</f>
        <v>0</v>
      </c>
      <c r="D29" s="153">
        <f>IF($I$2="SCHTF",0,SUMIFS('Draw Data'!$D:$D,'Draw Data'!$B:$B,$P29,'Draw Data'!$C:$C,$A29,'Draw Data'!$H:$H,D$4,'Draw Data'!$A:$A,$I$2))</f>
        <v>0</v>
      </c>
      <c r="E29" s="153">
        <f>IF($I$2="SCHTF",0,SUMIFS('Draw Data'!$D:$D,'Draw Data'!$B:$B,$P29,'Draw Data'!$C:$C,$A29,'Draw Data'!$H:$H,E$4,'Draw Data'!$A:$A,$I$2))</f>
        <v>0</v>
      </c>
      <c r="F29" s="153">
        <f>IF($I$2="SCHTF",0,SUMIFS('Draw Data'!$D:$D,'Draw Data'!$B:$B,$P29,'Draw Data'!$C:$C,$A29,'Draw Data'!$H:$H,F$4,'Draw Data'!$A:$A,$I$2))</f>
        <v>0</v>
      </c>
      <c r="G29" s="153">
        <f>IF($I$2="SCHTF",0,SUMIFS('Draw Data'!$D:$D,'Draw Data'!$B:$B,$P29,'Draw Data'!$C:$C,$A29,'Draw Data'!$H:$H,G$4,'Draw Data'!$A:$A,$I$2))</f>
        <v>0</v>
      </c>
      <c r="H29" s="153">
        <f>IF($I$2="SCHTF",0,SUMIFS('Draw Data'!$D:$D,'Draw Data'!$B:$B,$P29,'Draw Data'!$C:$C,$A29,'Draw Data'!$H:$H,H$4,'Draw Data'!$A:$A,$I$2))</f>
        <v>0</v>
      </c>
      <c r="I29" s="153">
        <f>IF($I$2="SCHTF",0,SUMIFS('Draw Data'!$D:$D,'Draw Data'!$B:$B,$P29,'Draw Data'!$C:$C,$A29,'Draw Data'!$H:$H,I$4,'Draw Data'!$A:$A,$I$2))</f>
        <v>0</v>
      </c>
      <c r="J29" s="153">
        <f>IF($I$2="SCHTF",0,SUMIFS('Draw Data'!$D:$D,'Draw Data'!$B:$B,$P29,'Draw Data'!$C:$C,$A29,'Draw Data'!$H:$H,J$4,'Draw Data'!$A:$A,$I$2))</f>
        <v>0</v>
      </c>
      <c r="K29" s="153">
        <f>IF($I$2="SCHTF",0,SUMIFS('Draw Data'!$D:$D,'Draw Data'!$B:$B,$P29,'Draw Data'!$C:$C,$A29,'Draw Data'!$H:$H,K$4,'Draw Data'!$A:$A,$I$2))</f>
        <v>0</v>
      </c>
      <c r="L29" s="153">
        <f>IF($I$2="SCHTF",0,SUMIFS('Draw Data'!$D:$D,'Draw Data'!$B:$B,$P29,'Draw Data'!$C:$C,$A29,'Draw Data'!$H:$H,L$4,'Draw Data'!$A:$A,$I$2))</f>
        <v>0</v>
      </c>
      <c r="M29" s="261">
        <f t="shared" si="4"/>
        <v>0</v>
      </c>
      <c r="N29" s="92"/>
      <c r="O29" s="155"/>
      <c r="P29" s="206" t="s">
        <v>45</v>
      </c>
      <c r="Q29" s="3"/>
      <c r="R29" s="3"/>
      <c r="S29" s="3"/>
      <c r="T29" s="3"/>
    </row>
    <row r="30" spans="1:20">
      <c r="A30" s="12" t="s">
        <v>20</v>
      </c>
      <c r="B30" s="12"/>
      <c r="C30" s="152">
        <f>IF($I$2="SCHTF",0,SUMIFS('Budget Data'!$E:$E,'Budget Data'!$A:$A,$I$2,'Budget Data'!$C:$C,P30,'Budget Data'!$D:$D,$A30))</f>
        <v>0</v>
      </c>
      <c r="D30" s="153">
        <f>IF($I$2="SCHTF",0,SUMIFS('Draw Data'!$D:$D,'Draw Data'!$B:$B,$P30,'Draw Data'!$C:$C,$A30,'Draw Data'!$H:$H,D$4,'Draw Data'!$A:$A,$I$2))</f>
        <v>0</v>
      </c>
      <c r="E30" s="153">
        <f>IF($I$2="SCHTF",0,SUMIFS('Draw Data'!$D:$D,'Draw Data'!$B:$B,$P30,'Draw Data'!$C:$C,$A30,'Draw Data'!$H:$H,E$4,'Draw Data'!$A:$A,$I$2))</f>
        <v>0</v>
      </c>
      <c r="F30" s="153">
        <f>IF($I$2="SCHTF",0,SUMIFS('Draw Data'!$D:$D,'Draw Data'!$B:$B,$P30,'Draw Data'!$C:$C,$A30,'Draw Data'!$H:$H,F$4,'Draw Data'!$A:$A,$I$2))</f>
        <v>0</v>
      </c>
      <c r="G30" s="153">
        <f>IF($I$2="SCHTF",0,SUMIFS('Draw Data'!$D:$D,'Draw Data'!$B:$B,$P30,'Draw Data'!$C:$C,$A30,'Draw Data'!$H:$H,G$4,'Draw Data'!$A:$A,$I$2))</f>
        <v>0</v>
      </c>
      <c r="H30" s="153">
        <f>IF($I$2="SCHTF",0,SUMIFS('Draw Data'!$D:$D,'Draw Data'!$B:$B,$P30,'Draw Data'!$C:$C,$A30,'Draw Data'!$H:$H,H$4,'Draw Data'!$A:$A,$I$2))</f>
        <v>0</v>
      </c>
      <c r="I30" s="153">
        <f>IF($I$2="SCHTF",0,SUMIFS('Draw Data'!$D:$D,'Draw Data'!$B:$B,$P30,'Draw Data'!$C:$C,$A30,'Draw Data'!$H:$H,I$4,'Draw Data'!$A:$A,$I$2))</f>
        <v>0</v>
      </c>
      <c r="J30" s="153">
        <f>IF($I$2="SCHTF",0,SUMIFS('Draw Data'!$D:$D,'Draw Data'!$B:$B,$P30,'Draw Data'!$C:$C,$A30,'Draw Data'!$H:$H,J$4,'Draw Data'!$A:$A,$I$2))</f>
        <v>0</v>
      </c>
      <c r="K30" s="153">
        <f>IF($I$2="SCHTF",0,SUMIFS('Draw Data'!$D:$D,'Draw Data'!$B:$B,$P30,'Draw Data'!$C:$C,$A30,'Draw Data'!$H:$H,K$4,'Draw Data'!$A:$A,$I$2))</f>
        <v>0</v>
      </c>
      <c r="L30" s="153">
        <f>IF($I$2="SCHTF",0,SUMIFS('Draw Data'!$D:$D,'Draw Data'!$B:$B,$P30,'Draw Data'!$C:$C,$A30,'Draw Data'!$H:$H,L$4,'Draw Data'!$A:$A,$I$2))</f>
        <v>0</v>
      </c>
      <c r="M30" s="261">
        <f t="shared" si="4"/>
        <v>0</v>
      </c>
      <c r="N30" s="92"/>
      <c r="O30" s="155"/>
      <c r="P30" s="206" t="s">
        <v>45</v>
      </c>
      <c r="Q30" s="3"/>
      <c r="R30" s="3"/>
      <c r="S30" s="3"/>
      <c r="T30" s="3"/>
    </row>
    <row r="31" spans="1:20">
      <c r="A31" s="22" t="s">
        <v>33</v>
      </c>
      <c r="B31" s="40" t="str">
        <f>Budgets!B34</f>
        <v>ExplanationIC</v>
      </c>
      <c r="C31" s="152">
        <f>IF($I$2="SCHTF",0,SUMIFS('Budget Data'!$E:$E,'Budget Data'!$A:$A,$I$2,'Budget Data'!$C:$C,P31,'Budget Data'!$D:$D,$A31&amp;" "&amp;$B31))</f>
        <v>0</v>
      </c>
      <c r="D31" s="153">
        <f>IF($I$2="SCHTF",0,SUMIFS('Draw Data'!$D:$D,'Draw Data'!$B:$B,$P31,'Draw Data'!$C:$C,$A31&amp;" "&amp;$B31,'Draw Data'!$H:$H,D$4,'Draw Data'!$A:$A,$I$2))</f>
        <v>0</v>
      </c>
      <c r="E31" s="153">
        <f>IF($I$2="SCHTF",0,SUMIFS('Draw Data'!$D:$D,'Draw Data'!$B:$B,$P31,'Draw Data'!$C:$C,$A31&amp;" "&amp;$B31,'Draw Data'!$H:$H,E$4,'Draw Data'!$A:$A,$I$2))</f>
        <v>0</v>
      </c>
      <c r="F31" s="153">
        <f>IF($I$2="SCHTF",0,SUMIFS('Draw Data'!$D:$D,'Draw Data'!$B:$B,$P31,'Draw Data'!$C:$C,$A31&amp;" "&amp;$B31,'Draw Data'!$H:$H,F$4,'Draw Data'!$A:$A,$I$2))</f>
        <v>0</v>
      </c>
      <c r="G31" s="153">
        <f>IF($I$2="SCHTF",0,SUMIFS('Draw Data'!$D:$D,'Draw Data'!$B:$B,$P31,'Draw Data'!$C:$C,$A31&amp;" "&amp;$B31,'Draw Data'!$H:$H,G$4,'Draw Data'!$A:$A,$I$2))</f>
        <v>0</v>
      </c>
      <c r="H31" s="153">
        <f>IF($I$2="SCHTF",0,SUMIFS('Draw Data'!$D:$D,'Draw Data'!$B:$B,$P31,'Draw Data'!$C:$C,$A31&amp;" "&amp;$B31,'Draw Data'!$H:$H,H$4,'Draw Data'!$A:$A,$I$2))</f>
        <v>0</v>
      </c>
      <c r="I31" s="153">
        <f>IF($I$2="SCHTF",0,SUMIFS('Draw Data'!$D:$D,'Draw Data'!$B:$B,$P31,'Draw Data'!$C:$C,$A31&amp;" "&amp;$B31,'Draw Data'!$H:$H,I$4,'Draw Data'!$A:$A,$I$2))</f>
        <v>0</v>
      </c>
      <c r="J31" s="153">
        <f>IF($I$2="SCHTF",0,SUMIFS('Draw Data'!$D:$D,'Draw Data'!$B:$B,$P31,'Draw Data'!$C:$C,$A31&amp;" "&amp;$B31,'Draw Data'!$H:$H,J$4,'Draw Data'!$A:$A,$I$2))</f>
        <v>0</v>
      </c>
      <c r="K31" s="153">
        <f>IF($I$2="SCHTF",0,SUMIFS('Draw Data'!$D:$D,'Draw Data'!$B:$B,$P31,'Draw Data'!$C:$C,$A31&amp;" "&amp;$B31,'Draw Data'!$H:$H,K$4,'Draw Data'!$A:$A,$I$2))</f>
        <v>0</v>
      </c>
      <c r="L31" s="153">
        <f>IF($I$2="SCHTF",0,SUMIFS('Draw Data'!$D:$D,'Draw Data'!$B:$B,$P31,'Draw Data'!$C:$C,$A31&amp;" "&amp;$B31,'Draw Data'!$H:$H,L$4,'Draw Data'!$A:$A,$I$2))</f>
        <v>0</v>
      </c>
      <c r="M31" s="261">
        <f t="shared" si="4"/>
        <v>0</v>
      </c>
      <c r="N31" s="159">
        <v>1</v>
      </c>
      <c r="O31" s="160">
        <f>D50</f>
        <v>0</v>
      </c>
      <c r="P31" s="206" t="s">
        <v>45</v>
      </c>
      <c r="Q31" s="3"/>
      <c r="R31" s="3"/>
      <c r="S31" s="3"/>
      <c r="T31" s="3"/>
    </row>
    <row r="32" spans="1:20">
      <c r="A32" s="81" t="s">
        <v>46</v>
      </c>
      <c r="B32" s="11"/>
      <c r="C32" s="156"/>
      <c r="D32" s="157"/>
      <c r="E32" s="157"/>
      <c r="F32" s="157"/>
      <c r="G32" s="157"/>
      <c r="H32" s="157"/>
      <c r="I32" s="157"/>
      <c r="J32" s="157"/>
      <c r="K32" s="157"/>
      <c r="L32" s="157"/>
      <c r="M32" s="262"/>
      <c r="N32" s="159">
        <v>2</v>
      </c>
      <c r="O32" s="160">
        <f>SUM(D50:E50)</f>
        <v>0</v>
      </c>
      <c r="P32" s="205"/>
      <c r="Q32" s="3"/>
      <c r="R32" s="3"/>
      <c r="S32" s="3"/>
      <c r="T32" s="3"/>
    </row>
    <row r="33" spans="1:20">
      <c r="A33" s="20" t="s">
        <v>21</v>
      </c>
      <c r="B33" s="14"/>
      <c r="C33" s="152">
        <f>IF($I$2="SCHTF",0,SUMIFS('Budget Data'!$E:$E,'Budget Data'!$A:$A,$I$2,'Budget Data'!$C:$C,P33,'Budget Data'!$D:$D,$A33))</f>
        <v>0</v>
      </c>
      <c r="D33" s="153">
        <f>IF($I$2="SCHTF",0,SUMIFS('Draw Data'!$D:$D,'Draw Data'!$B:$B,$P33,'Draw Data'!$C:$C,$A33,'Draw Data'!$H:$H,D$4,'Draw Data'!$A:$A,$I$2))</f>
        <v>0</v>
      </c>
      <c r="E33" s="153">
        <f>IF($I$2="SCHTF",0,SUMIFS('Draw Data'!$D:$D,'Draw Data'!$B:$B,$P33,'Draw Data'!$C:$C,$A33,'Draw Data'!$H:$H,E$4,'Draw Data'!$A:$A,$I$2))</f>
        <v>0</v>
      </c>
      <c r="F33" s="153">
        <f>IF($I$2="SCHTF",0,SUMIFS('Draw Data'!$D:$D,'Draw Data'!$B:$B,$P33,'Draw Data'!$C:$C,$A33,'Draw Data'!$H:$H,F$4,'Draw Data'!$A:$A,$I$2))</f>
        <v>0</v>
      </c>
      <c r="G33" s="153">
        <f>IF($I$2="SCHTF",0,SUMIFS('Draw Data'!$D:$D,'Draw Data'!$B:$B,$P33,'Draw Data'!$C:$C,$A33,'Draw Data'!$H:$H,G$4,'Draw Data'!$A:$A,$I$2))</f>
        <v>0</v>
      </c>
      <c r="H33" s="153">
        <f>IF($I$2="SCHTF",0,SUMIFS('Draw Data'!$D:$D,'Draw Data'!$B:$B,$P33,'Draw Data'!$C:$C,$A33,'Draw Data'!$H:$H,H$4,'Draw Data'!$A:$A,$I$2))</f>
        <v>0</v>
      </c>
      <c r="I33" s="153">
        <f>IF($I$2="SCHTF",0,SUMIFS('Draw Data'!$D:$D,'Draw Data'!$B:$B,$P33,'Draw Data'!$C:$C,$A33,'Draw Data'!$H:$H,I$4,'Draw Data'!$A:$A,$I$2))</f>
        <v>0</v>
      </c>
      <c r="J33" s="153">
        <f>IF($I$2="SCHTF",0,SUMIFS('Draw Data'!$D:$D,'Draw Data'!$B:$B,$P33,'Draw Data'!$C:$C,$A33,'Draw Data'!$H:$H,J$4,'Draw Data'!$A:$A,$I$2))</f>
        <v>0</v>
      </c>
      <c r="K33" s="153">
        <f>IF($I$2="SCHTF",0,SUMIFS('Draw Data'!$D:$D,'Draw Data'!$B:$B,$P33,'Draw Data'!$C:$C,$A33,'Draw Data'!$H:$H,K$4,'Draw Data'!$A:$A,$I$2))</f>
        <v>0</v>
      </c>
      <c r="L33" s="153">
        <f>IF($I$2="SCHTF",0,SUMIFS('Draw Data'!$D:$D,'Draw Data'!$B:$B,$P33,'Draw Data'!$C:$C,$A33,'Draw Data'!$H:$H,L$4,'Draw Data'!$A:$A,$I$2))</f>
        <v>0</v>
      </c>
      <c r="M33" s="261">
        <f t="shared" ref="M33:M35" si="5">C33-SUM(D33:L33)</f>
        <v>0</v>
      </c>
      <c r="N33" s="159">
        <v>3</v>
      </c>
      <c r="O33" s="160">
        <f>SUM(D50:F50)</f>
        <v>0</v>
      </c>
      <c r="P33" s="206" t="s">
        <v>46</v>
      </c>
      <c r="Q33" s="3"/>
      <c r="R33" s="3"/>
      <c r="S33" s="3"/>
      <c r="T33" s="3"/>
    </row>
    <row r="34" spans="1:20">
      <c r="A34" s="20" t="s">
        <v>20</v>
      </c>
      <c r="B34" s="14"/>
      <c r="C34" s="152">
        <f>IF($I$2="SCHTF",0,SUMIFS('Budget Data'!$E:$E,'Budget Data'!$A:$A,$I$2,'Budget Data'!$C:$C,P34,'Budget Data'!$D:$D,$A34))</f>
        <v>0</v>
      </c>
      <c r="D34" s="153">
        <f>IF($I$2="SCHTF",0,SUMIFS('Draw Data'!$D:$D,'Draw Data'!$B:$B,$P34,'Draw Data'!$C:$C,$A34,'Draw Data'!$H:$H,D$4,'Draw Data'!$A:$A,$I$2))</f>
        <v>0</v>
      </c>
      <c r="E34" s="153">
        <f>IF($I$2="SCHTF",0,SUMIFS('Draw Data'!$D:$D,'Draw Data'!$B:$B,$P34,'Draw Data'!$C:$C,$A34,'Draw Data'!$H:$H,E$4,'Draw Data'!$A:$A,$I$2))</f>
        <v>0</v>
      </c>
      <c r="F34" s="153">
        <f>IF($I$2="SCHTF",0,SUMIFS('Draw Data'!$D:$D,'Draw Data'!$B:$B,$P34,'Draw Data'!$C:$C,$A34,'Draw Data'!$H:$H,F$4,'Draw Data'!$A:$A,$I$2))</f>
        <v>0</v>
      </c>
      <c r="G34" s="153">
        <f>IF($I$2="SCHTF",0,SUMIFS('Draw Data'!$D:$D,'Draw Data'!$B:$B,$P34,'Draw Data'!$C:$C,$A34,'Draw Data'!$H:$H,G$4,'Draw Data'!$A:$A,$I$2))</f>
        <v>0</v>
      </c>
      <c r="H34" s="153">
        <f>IF($I$2="SCHTF",0,SUMIFS('Draw Data'!$D:$D,'Draw Data'!$B:$B,$P34,'Draw Data'!$C:$C,$A34,'Draw Data'!$H:$H,H$4,'Draw Data'!$A:$A,$I$2))</f>
        <v>0</v>
      </c>
      <c r="I34" s="153">
        <f>IF($I$2="SCHTF",0,SUMIFS('Draw Data'!$D:$D,'Draw Data'!$B:$B,$P34,'Draw Data'!$C:$C,$A34,'Draw Data'!$H:$H,I$4,'Draw Data'!$A:$A,$I$2))</f>
        <v>0</v>
      </c>
      <c r="J34" s="153">
        <f>IF($I$2="SCHTF",0,SUMIFS('Draw Data'!$D:$D,'Draw Data'!$B:$B,$P34,'Draw Data'!$C:$C,$A34,'Draw Data'!$H:$H,J$4,'Draw Data'!$A:$A,$I$2))</f>
        <v>0</v>
      </c>
      <c r="K34" s="153">
        <f>IF($I$2="SCHTF",0,SUMIFS('Draw Data'!$D:$D,'Draw Data'!$B:$B,$P34,'Draw Data'!$C:$C,$A34,'Draw Data'!$H:$H,K$4,'Draw Data'!$A:$A,$I$2))</f>
        <v>0</v>
      </c>
      <c r="L34" s="153">
        <f>IF($I$2="SCHTF",0,SUMIFS('Draw Data'!$D:$D,'Draw Data'!$B:$B,$P34,'Draw Data'!$C:$C,$A34,'Draw Data'!$H:$H,L$4,'Draw Data'!$A:$A,$I$2))</f>
        <v>0</v>
      </c>
      <c r="M34" s="261">
        <f t="shared" si="5"/>
        <v>0</v>
      </c>
      <c r="N34" s="159">
        <v>4</v>
      </c>
      <c r="O34" s="160">
        <f>SUM(D50:G50)</f>
        <v>0</v>
      </c>
      <c r="P34" s="206" t="s">
        <v>46</v>
      </c>
      <c r="Q34" s="3"/>
      <c r="R34" s="3"/>
      <c r="S34" s="3"/>
      <c r="T34" s="3"/>
    </row>
    <row r="35" spans="1:20">
      <c r="A35" s="22" t="s">
        <v>34</v>
      </c>
      <c r="B35" s="40" t="str">
        <f>Budgets!B38</f>
        <v>ExplanationFE</v>
      </c>
      <c r="C35" s="152">
        <f>IF($I$2="SCHTF",0,SUMIFS('Budget Data'!$E:$E,'Budget Data'!$A:$A,$I$2,'Budget Data'!$C:$C,P35,'Budget Data'!$D:$D,$A35&amp;" "&amp;$B35))</f>
        <v>0</v>
      </c>
      <c r="D35" s="153">
        <f>IF($I$2="SCHTF",0,SUMIFS('Draw Data'!$D:$D,'Draw Data'!$B:$B,$P35,'Draw Data'!$C:$C,$A35&amp;" "&amp;$B35,'Draw Data'!$H:$H,D$4,'Draw Data'!$A:$A,$I$2))</f>
        <v>0</v>
      </c>
      <c r="E35" s="153">
        <f>IF($I$2="SCHTF",0,SUMIFS('Draw Data'!$D:$D,'Draw Data'!$B:$B,$P35,'Draw Data'!$C:$C,$A35&amp;" "&amp;$B35,'Draw Data'!$H:$H,E$4,'Draw Data'!$A:$A,$I$2))</f>
        <v>0</v>
      </c>
      <c r="F35" s="153">
        <f>IF($I$2="SCHTF",0,SUMIFS('Draw Data'!$D:$D,'Draw Data'!$B:$B,$P35,'Draw Data'!$C:$C,$A35&amp;" "&amp;$B35,'Draw Data'!$H:$H,F$4,'Draw Data'!$A:$A,$I$2))</f>
        <v>0</v>
      </c>
      <c r="G35" s="153">
        <f>IF($I$2="SCHTF",0,SUMIFS('Draw Data'!$D:$D,'Draw Data'!$B:$B,$P35,'Draw Data'!$C:$C,$A35&amp;" "&amp;$B35,'Draw Data'!$H:$H,G$4,'Draw Data'!$A:$A,$I$2))</f>
        <v>0</v>
      </c>
      <c r="H35" s="153">
        <f>IF($I$2="SCHTF",0,SUMIFS('Draw Data'!$D:$D,'Draw Data'!$B:$B,$P35,'Draw Data'!$C:$C,$A35&amp;" "&amp;$B35,'Draw Data'!$H:$H,H$4,'Draw Data'!$A:$A,$I$2))</f>
        <v>0</v>
      </c>
      <c r="I35" s="153">
        <f>IF($I$2="SCHTF",0,SUMIFS('Draw Data'!$D:$D,'Draw Data'!$B:$B,$P35,'Draw Data'!$C:$C,$A35&amp;" "&amp;$B35,'Draw Data'!$H:$H,I$4,'Draw Data'!$A:$A,$I$2))</f>
        <v>0</v>
      </c>
      <c r="J35" s="153">
        <f>IF($I$2="SCHTF",0,SUMIFS('Draw Data'!$D:$D,'Draw Data'!$B:$B,$P35,'Draw Data'!$C:$C,$A35&amp;" "&amp;$B35,'Draw Data'!$H:$H,J$4,'Draw Data'!$A:$A,$I$2))</f>
        <v>0</v>
      </c>
      <c r="K35" s="153">
        <f>IF($I$2="SCHTF",0,SUMIFS('Draw Data'!$D:$D,'Draw Data'!$B:$B,$P35,'Draw Data'!$C:$C,$A35&amp;" "&amp;$B35,'Draw Data'!$H:$H,K$4,'Draw Data'!$A:$A,$I$2))</f>
        <v>0</v>
      </c>
      <c r="L35" s="153">
        <f>IF($I$2="SCHTF",0,SUMIFS('Draw Data'!$D:$D,'Draw Data'!$B:$B,$P35,'Draw Data'!$C:$C,$A35&amp;" "&amp;$B35,'Draw Data'!$H:$H,L$4,'Draw Data'!$A:$A,$I$2))</f>
        <v>0</v>
      </c>
      <c r="M35" s="261">
        <f t="shared" si="5"/>
        <v>0</v>
      </c>
      <c r="N35" s="159">
        <v>5</v>
      </c>
      <c r="O35" s="160">
        <f>SUM(D50:H50)</f>
        <v>0</v>
      </c>
      <c r="P35" s="206" t="s">
        <v>46</v>
      </c>
      <c r="Q35" s="3"/>
      <c r="R35" s="3"/>
      <c r="S35" s="3"/>
      <c r="T35" s="3"/>
    </row>
    <row r="36" spans="1:20">
      <c r="A36" s="15" t="s">
        <v>47</v>
      </c>
      <c r="B36" s="15"/>
      <c r="C36" s="161"/>
      <c r="D36" s="162"/>
      <c r="E36" s="162"/>
      <c r="F36" s="162"/>
      <c r="G36" s="162"/>
      <c r="H36" s="162"/>
      <c r="I36" s="162"/>
      <c r="J36" s="162"/>
      <c r="K36" s="162"/>
      <c r="L36" s="162"/>
      <c r="M36" s="262"/>
      <c r="N36" s="159">
        <v>6</v>
      </c>
      <c r="O36" s="160">
        <f>SUM(D50:I50)</f>
        <v>0</v>
      </c>
      <c r="P36" s="205"/>
      <c r="Q36" s="3"/>
      <c r="R36" s="3"/>
      <c r="S36" s="3"/>
      <c r="T36" s="3"/>
    </row>
    <row r="37" spans="1:20">
      <c r="A37" s="21" t="s">
        <v>22</v>
      </c>
      <c r="B37" s="13"/>
      <c r="C37" s="152">
        <f>IF($I$2="SCHTF",0,SUMIFS('Budget Data'!$E:$E,'Budget Data'!$A:$A,$I$2,'Budget Data'!$C:$C,P37,'Budget Data'!$D:$D,$A37))</f>
        <v>0</v>
      </c>
      <c r="D37" s="153">
        <f>IF($I$2="SCHTF",0,SUMIFS('Draw Data'!$D:$D,'Draw Data'!$B:$B,$P37,'Draw Data'!$C:$C,$A37,'Draw Data'!$H:$H,D$4,'Draw Data'!$A:$A,$I$2))</f>
        <v>0</v>
      </c>
      <c r="E37" s="153">
        <f>IF($I$2="SCHTF",0,SUMIFS('Draw Data'!$D:$D,'Draw Data'!$B:$B,$P37,'Draw Data'!$C:$C,$A37,'Draw Data'!$H:$H,E$4,'Draw Data'!$A:$A,$I$2))</f>
        <v>0</v>
      </c>
      <c r="F37" s="153">
        <f>IF($I$2="SCHTF",0,SUMIFS('Draw Data'!$D:$D,'Draw Data'!$B:$B,$P37,'Draw Data'!$C:$C,$A37,'Draw Data'!$H:$H,F$4,'Draw Data'!$A:$A,$I$2))</f>
        <v>0</v>
      </c>
      <c r="G37" s="153">
        <f>IF($I$2="SCHTF",0,SUMIFS('Draw Data'!$D:$D,'Draw Data'!$B:$B,$P37,'Draw Data'!$C:$C,$A37,'Draw Data'!$H:$H,G$4,'Draw Data'!$A:$A,$I$2))</f>
        <v>0</v>
      </c>
      <c r="H37" s="153">
        <f>IF($I$2="SCHTF",0,SUMIFS('Draw Data'!$D:$D,'Draw Data'!$B:$B,$P37,'Draw Data'!$C:$C,$A37,'Draw Data'!$H:$H,H$4,'Draw Data'!$A:$A,$I$2))</f>
        <v>0</v>
      </c>
      <c r="I37" s="153">
        <f>IF($I$2="SCHTF",0,SUMIFS('Draw Data'!$D:$D,'Draw Data'!$B:$B,$P37,'Draw Data'!$C:$C,$A37,'Draw Data'!$H:$H,I$4,'Draw Data'!$A:$A,$I$2))</f>
        <v>0</v>
      </c>
      <c r="J37" s="153">
        <f>IF($I$2="SCHTF",0,SUMIFS('Draw Data'!$D:$D,'Draw Data'!$B:$B,$P37,'Draw Data'!$C:$C,$A37,'Draw Data'!$H:$H,J$4,'Draw Data'!$A:$A,$I$2))</f>
        <v>0</v>
      </c>
      <c r="K37" s="153">
        <f>IF($I$2="SCHTF",0,SUMIFS('Draw Data'!$D:$D,'Draw Data'!$B:$B,$P37,'Draw Data'!$C:$C,$A37,'Draw Data'!$H:$H,K$4,'Draw Data'!$A:$A,$I$2))</f>
        <v>0</v>
      </c>
      <c r="L37" s="153">
        <f>IF($I$2="SCHTF",0,SUMIFS('Draw Data'!$D:$D,'Draw Data'!$B:$B,$P37,'Draw Data'!$C:$C,$A37,'Draw Data'!$H:$H,L$4,'Draw Data'!$A:$A,$I$2))</f>
        <v>0</v>
      </c>
      <c r="M37" s="261">
        <f t="shared" ref="M37:M41" si="6">C37-SUM(D37:L37)</f>
        <v>0</v>
      </c>
      <c r="N37" s="159">
        <v>7</v>
      </c>
      <c r="O37" s="160">
        <f>SUM(D50:J50)</f>
        <v>0</v>
      </c>
      <c r="P37" s="207" t="s">
        <v>47</v>
      </c>
      <c r="Q37" s="3"/>
      <c r="R37" s="3"/>
      <c r="S37" s="3"/>
      <c r="T37" s="3"/>
    </row>
    <row r="38" spans="1:20">
      <c r="A38" s="21" t="s">
        <v>3</v>
      </c>
      <c r="B38" s="13"/>
      <c r="C38" s="152">
        <f>IF($I$2="SCHTF",0,SUMIFS('Budget Data'!$E:$E,'Budget Data'!$A:$A,$I$2,'Budget Data'!$C:$C,P38,'Budget Data'!$D:$D,$A38))</f>
        <v>0</v>
      </c>
      <c r="D38" s="153">
        <f>IF($I$2="SCHTF",0,SUMIFS('Draw Data'!$D:$D,'Draw Data'!$B:$B,$P38,'Draw Data'!$C:$C,$A38,'Draw Data'!$H:$H,D$4,'Draw Data'!$A:$A,$I$2))</f>
        <v>0</v>
      </c>
      <c r="E38" s="153">
        <f>IF($I$2="SCHTF",0,SUMIFS('Draw Data'!$D:$D,'Draw Data'!$B:$B,$P38,'Draw Data'!$C:$C,$A38,'Draw Data'!$H:$H,E$4,'Draw Data'!$A:$A,$I$2))</f>
        <v>0</v>
      </c>
      <c r="F38" s="153">
        <f>IF($I$2="SCHTF",0,SUMIFS('Draw Data'!$D:$D,'Draw Data'!$B:$B,$P38,'Draw Data'!$C:$C,$A38,'Draw Data'!$H:$H,F$4,'Draw Data'!$A:$A,$I$2))</f>
        <v>0</v>
      </c>
      <c r="G38" s="153">
        <f>IF($I$2="SCHTF",0,SUMIFS('Draw Data'!$D:$D,'Draw Data'!$B:$B,$P38,'Draw Data'!$C:$C,$A38,'Draw Data'!$H:$H,G$4,'Draw Data'!$A:$A,$I$2))</f>
        <v>0</v>
      </c>
      <c r="H38" s="153">
        <f>IF($I$2="SCHTF",0,SUMIFS('Draw Data'!$D:$D,'Draw Data'!$B:$B,$P38,'Draw Data'!$C:$C,$A38,'Draw Data'!$H:$H,H$4,'Draw Data'!$A:$A,$I$2))</f>
        <v>0</v>
      </c>
      <c r="I38" s="153">
        <f>IF($I$2="SCHTF",0,SUMIFS('Draw Data'!$D:$D,'Draw Data'!$B:$B,$P38,'Draw Data'!$C:$C,$A38,'Draw Data'!$H:$H,I$4,'Draw Data'!$A:$A,$I$2))</f>
        <v>0</v>
      </c>
      <c r="J38" s="153">
        <f>IF($I$2="SCHTF",0,SUMIFS('Draw Data'!$D:$D,'Draw Data'!$B:$B,$P38,'Draw Data'!$C:$C,$A38,'Draw Data'!$H:$H,J$4,'Draw Data'!$A:$A,$I$2))</f>
        <v>0</v>
      </c>
      <c r="K38" s="153">
        <f>IF($I$2="SCHTF",0,SUMIFS('Draw Data'!$D:$D,'Draw Data'!$B:$B,$P38,'Draw Data'!$C:$C,$A38,'Draw Data'!$H:$H,K$4,'Draw Data'!$A:$A,$I$2))</f>
        <v>0</v>
      </c>
      <c r="L38" s="153">
        <f>IF($I$2="SCHTF",0,SUMIFS('Draw Data'!$D:$D,'Draw Data'!$B:$B,$P38,'Draw Data'!$C:$C,$A38,'Draw Data'!$H:$H,L$4,'Draw Data'!$A:$A,$I$2))</f>
        <v>0</v>
      </c>
      <c r="M38" s="261">
        <f t="shared" si="6"/>
        <v>0</v>
      </c>
      <c r="N38" s="159">
        <v>8</v>
      </c>
      <c r="O38" s="160">
        <f>SUM(D50:K50)</f>
        <v>0</v>
      </c>
      <c r="P38" s="207" t="s">
        <v>47</v>
      </c>
      <c r="Q38" s="3"/>
      <c r="R38" s="3"/>
      <c r="S38" s="3"/>
      <c r="T38" s="3"/>
    </row>
    <row r="39" spans="1:20">
      <c r="A39" s="21" t="s">
        <v>23</v>
      </c>
      <c r="B39" s="13"/>
      <c r="C39" s="152">
        <f>IF($I$2="SCHTF",0,SUMIFS('Budget Data'!$E:$E,'Budget Data'!$A:$A,$I$2,'Budget Data'!$C:$C,P39,'Budget Data'!$D:$D,$A39))</f>
        <v>0</v>
      </c>
      <c r="D39" s="153">
        <f>IF($I$2="SCHTF",0,SUMIFS('Draw Data'!$D:$D,'Draw Data'!$B:$B,$P39,'Draw Data'!$C:$C,$A39,'Draw Data'!$H:$H,D$4,'Draw Data'!$A:$A,$I$2))</f>
        <v>0</v>
      </c>
      <c r="E39" s="153">
        <f>IF($I$2="SCHTF",0,SUMIFS('Draw Data'!$D:$D,'Draw Data'!$B:$B,$P39,'Draw Data'!$C:$C,$A39,'Draw Data'!$H:$H,E$4,'Draw Data'!$A:$A,$I$2))</f>
        <v>0</v>
      </c>
      <c r="F39" s="153">
        <f>IF($I$2="SCHTF",0,SUMIFS('Draw Data'!$D:$D,'Draw Data'!$B:$B,$P39,'Draw Data'!$C:$C,$A39,'Draw Data'!$H:$H,F$4,'Draw Data'!$A:$A,$I$2))</f>
        <v>0</v>
      </c>
      <c r="G39" s="153">
        <f>IF($I$2="SCHTF",0,SUMIFS('Draw Data'!$D:$D,'Draw Data'!$B:$B,$P39,'Draw Data'!$C:$C,$A39,'Draw Data'!$H:$H,G$4,'Draw Data'!$A:$A,$I$2))</f>
        <v>0</v>
      </c>
      <c r="H39" s="153">
        <f>IF($I$2="SCHTF",0,SUMIFS('Draw Data'!$D:$D,'Draw Data'!$B:$B,$P39,'Draw Data'!$C:$C,$A39,'Draw Data'!$H:$H,H$4,'Draw Data'!$A:$A,$I$2))</f>
        <v>0</v>
      </c>
      <c r="I39" s="153">
        <f>IF($I$2="SCHTF",0,SUMIFS('Draw Data'!$D:$D,'Draw Data'!$B:$B,$P39,'Draw Data'!$C:$C,$A39,'Draw Data'!$H:$H,I$4,'Draw Data'!$A:$A,$I$2))</f>
        <v>0</v>
      </c>
      <c r="J39" s="153">
        <f>IF($I$2="SCHTF",0,SUMIFS('Draw Data'!$D:$D,'Draw Data'!$B:$B,$P39,'Draw Data'!$C:$C,$A39,'Draw Data'!$H:$H,J$4,'Draw Data'!$A:$A,$I$2))</f>
        <v>0</v>
      </c>
      <c r="K39" s="153">
        <f>IF($I$2="SCHTF",0,SUMIFS('Draw Data'!$D:$D,'Draw Data'!$B:$B,$P39,'Draw Data'!$C:$C,$A39,'Draw Data'!$H:$H,K$4,'Draw Data'!$A:$A,$I$2))</f>
        <v>0</v>
      </c>
      <c r="L39" s="153">
        <f>IF($I$2="SCHTF",0,SUMIFS('Draw Data'!$D:$D,'Draw Data'!$B:$B,$P39,'Draw Data'!$C:$C,$A39,'Draw Data'!$H:$H,L$4,'Draw Data'!$A:$A,$I$2))</f>
        <v>0</v>
      </c>
      <c r="M39" s="261">
        <f t="shared" si="6"/>
        <v>0</v>
      </c>
      <c r="N39" s="159">
        <v>9</v>
      </c>
      <c r="O39" s="160">
        <f>SUM(D50:L50)</f>
        <v>0</v>
      </c>
      <c r="P39" s="207" t="s">
        <v>47</v>
      </c>
      <c r="Q39" s="3"/>
      <c r="R39" s="3"/>
      <c r="S39" s="3"/>
      <c r="T39" s="3"/>
    </row>
    <row r="40" spans="1:20">
      <c r="A40" s="13" t="s">
        <v>140</v>
      </c>
      <c r="B40" s="13"/>
      <c r="C40" s="152">
        <f>IF($I$2="SCHTF",0,SUMIFS('Budget Data'!$E:$E,'Budget Data'!$A:$A,$I$2,'Budget Data'!$C:$C,P40,'Budget Data'!$D:$D,$A40))</f>
        <v>0</v>
      </c>
      <c r="D40" s="153">
        <f>IF($I$2="SCHTF",0,SUMIFS('Draw Data'!$D:$D,'Draw Data'!$B:$B,$P40,'Draw Data'!$C:$C,$A40,'Draw Data'!$H:$H,D$4,'Draw Data'!$A:$A,$I$2))</f>
        <v>0</v>
      </c>
      <c r="E40" s="153">
        <f>IF($I$2="SCHTF",0,SUMIFS('Draw Data'!$D:$D,'Draw Data'!$B:$B,$P40,'Draw Data'!$C:$C,$A40,'Draw Data'!$H:$H,E$4,'Draw Data'!$A:$A,$I$2))</f>
        <v>0</v>
      </c>
      <c r="F40" s="153">
        <f>IF($I$2="SCHTF",0,SUMIFS('Draw Data'!$D:$D,'Draw Data'!$B:$B,$P40,'Draw Data'!$C:$C,$A40,'Draw Data'!$H:$H,F$4,'Draw Data'!$A:$A,$I$2))</f>
        <v>0</v>
      </c>
      <c r="G40" s="153">
        <f>IF($I$2="SCHTF",0,SUMIFS('Draw Data'!$D:$D,'Draw Data'!$B:$B,$P40,'Draw Data'!$C:$C,$A40,'Draw Data'!$H:$H,G$4,'Draw Data'!$A:$A,$I$2))</f>
        <v>0</v>
      </c>
      <c r="H40" s="153">
        <f>IF($I$2="SCHTF",0,SUMIFS('Draw Data'!$D:$D,'Draw Data'!$B:$B,$P40,'Draw Data'!$C:$C,$A40,'Draw Data'!$H:$H,H$4,'Draw Data'!$A:$A,$I$2))</f>
        <v>0</v>
      </c>
      <c r="I40" s="153">
        <f>IF($I$2="SCHTF",0,SUMIFS('Draw Data'!$D:$D,'Draw Data'!$B:$B,$P40,'Draw Data'!$C:$C,$A40,'Draw Data'!$H:$H,I$4,'Draw Data'!$A:$A,$I$2))</f>
        <v>0</v>
      </c>
      <c r="J40" s="153">
        <f>IF($I$2="SCHTF",0,SUMIFS('Draw Data'!$D:$D,'Draw Data'!$B:$B,$P40,'Draw Data'!$C:$C,$A40,'Draw Data'!$H:$H,J$4,'Draw Data'!$A:$A,$I$2))</f>
        <v>0</v>
      </c>
      <c r="K40" s="153">
        <f>IF($I$2="SCHTF",0,SUMIFS('Draw Data'!$D:$D,'Draw Data'!$B:$B,$P40,'Draw Data'!$C:$C,$A40,'Draw Data'!$H:$H,K$4,'Draw Data'!$A:$A,$I$2))</f>
        <v>0</v>
      </c>
      <c r="L40" s="153">
        <f>IF($I$2="SCHTF",0,SUMIFS('Draw Data'!$D:$D,'Draw Data'!$B:$B,$P40,'Draw Data'!$C:$C,$A40,'Draw Data'!$H:$H,L$4,'Draw Data'!$A:$A,$I$2))</f>
        <v>0</v>
      </c>
      <c r="M40" s="261">
        <f t="shared" si="6"/>
        <v>0</v>
      </c>
      <c r="N40" s="159">
        <v>1</v>
      </c>
      <c r="O40" s="160">
        <f>D50</f>
        <v>0</v>
      </c>
      <c r="P40" s="207" t="s">
        <v>47</v>
      </c>
      <c r="Q40" s="3"/>
      <c r="R40" s="3"/>
      <c r="S40" s="3"/>
      <c r="T40" s="3"/>
    </row>
    <row r="41" spans="1:20">
      <c r="A41" s="21" t="s">
        <v>24</v>
      </c>
      <c r="B41" s="13"/>
      <c r="C41" s="152">
        <f>IF($I$2="SCHTF",0,SUMIFS('Budget Data'!$E:$E,'Budget Data'!$A:$A,$I$2,'Budget Data'!$C:$C,P41,'Budget Data'!$D:$D,$A41))</f>
        <v>0</v>
      </c>
      <c r="D41" s="153">
        <f>IF($I$2="SCHTF",0,SUMIFS('Draw Data'!$D:$D,'Draw Data'!$B:$B,$P41,'Draw Data'!$C:$C,$A41,'Draw Data'!$H:$H,D$4,'Draw Data'!$A:$A,$I$2))</f>
        <v>0</v>
      </c>
      <c r="E41" s="153">
        <f>IF($I$2="SCHTF",0,SUMIFS('Draw Data'!$D:$D,'Draw Data'!$B:$B,$P41,'Draw Data'!$C:$C,$A41,'Draw Data'!$H:$H,E$4,'Draw Data'!$A:$A,$I$2))</f>
        <v>0</v>
      </c>
      <c r="F41" s="153">
        <f>IF($I$2="SCHTF",0,SUMIFS('Draw Data'!$D:$D,'Draw Data'!$B:$B,$P41,'Draw Data'!$C:$C,$A41,'Draw Data'!$H:$H,F$4,'Draw Data'!$A:$A,$I$2))</f>
        <v>0</v>
      </c>
      <c r="G41" s="153">
        <f>IF($I$2="SCHTF",0,SUMIFS('Draw Data'!$D:$D,'Draw Data'!$B:$B,$P41,'Draw Data'!$C:$C,$A41,'Draw Data'!$H:$H,G$4,'Draw Data'!$A:$A,$I$2))</f>
        <v>0</v>
      </c>
      <c r="H41" s="153">
        <f>IF($I$2="SCHTF",0,SUMIFS('Draw Data'!$D:$D,'Draw Data'!$B:$B,$P41,'Draw Data'!$C:$C,$A41,'Draw Data'!$H:$H,H$4,'Draw Data'!$A:$A,$I$2))</f>
        <v>0</v>
      </c>
      <c r="I41" s="153">
        <f>IF($I$2="SCHTF",0,SUMIFS('Draw Data'!$D:$D,'Draw Data'!$B:$B,$P41,'Draw Data'!$C:$C,$A41,'Draw Data'!$H:$H,I$4,'Draw Data'!$A:$A,$I$2))</f>
        <v>0</v>
      </c>
      <c r="J41" s="153">
        <f>IF($I$2="SCHTF",0,SUMIFS('Draw Data'!$D:$D,'Draw Data'!$B:$B,$P41,'Draw Data'!$C:$C,$A41,'Draw Data'!$H:$H,J$4,'Draw Data'!$A:$A,$I$2))</f>
        <v>0</v>
      </c>
      <c r="K41" s="153">
        <f>IF($I$2="SCHTF",0,SUMIFS('Draw Data'!$D:$D,'Draw Data'!$B:$B,$P41,'Draw Data'!$C:$C,$A41,'Draw Data'!$H:$H,K$4,'Draw Data'!$A:$A,$I$2))</f>
        <v>0</v>
      </c>
      <c r="L41" s="153">
        <f>IF($I$2="SCHTF",0,SUMIFS('Draw Data'!$D:$D,'Draw Data'!$B:$B,$P41,'Draw Data'!$C:$C,$A41,'Draw Data'!$H:$H,L$4,'Draw Data'!$A:$A,$I$2))</f>
        <v>0</v>
      </c>
      <c r="M41" s="261">
        <f t="shared" si="6"/>
        <v>0</v>
      </c>
      <c r="N41" s="159">
        <v>2</v>
      </c>
      <c r="O41" s="160">
        <f>E50</f>
        <v>0</v>
      </c>
      <c r="P41" s="207" t="s">
        <v>47</v>
      </c>
      <c r="Q41" s="3"/>
      <c r="R41" s="3"/>
      <c r="S41" s="3"/>
      <c r="T41" s="3"/>
    </row>
    <row r="42" spans="1:20">
      <c r="A42" s="21" t="s">
        <v>35</v>
      </c>
      <c r="B42" s="40" t="str">
        <f>Budgets!B45</f>
        <v>ExplanationSC1</v>
      </c>
      <c r="C42" s="152">
        <f>IF($I$2="SCHTF",0,SUMIFS('Budget Data'!$E:$E,'Budget Data'!$A:$A,$I$2,'Budget Data'!$C:$C,P42,'Budget Data'!$D:$D,$A42&amp;" "&amp;$B42))</f>
        <v>0</v>
      </c>
      <c r="D42" s="153">
        <f>IF($I$2="SCHTF",0,SUMIFS('Draw Data'!$D:$D,'Draw Data'!$B:$B,$P42,'Draw Data'!$C:$C,$A42&amp;" "&amp;$B42,'Draw Data'!$H:$H,D$4,'Draw Data'!$A:$A,$I$2))</f>
        <v>0</v>
      </c>
      <c r="E42" s="153">
        <f>IF($I$2="SCHTF",0,SUMIFS('Draw Data'!$D:$D,'Draw Data'!$B:$B,$P42,'Draw Data'!$C:$C,$A42&amp;" "&amp;$B42,'Draw Data'!$H:$H,E$4,'Draw Data'!$A:$A,$I$2))</f>
        <v>0</v>
      </c>
      <c r="F42" s="153">
        <f>IF($I$2="SCHTF",0,SUMIFS('Draw Data'!$D:$D,'Draw Data'!$B:$B,$P42,'Draw Data'!$C:$C,$A42&amp;" "&amp;$B42,'Draw Data'!$H:$H,F$4,'Draw Data'!$A:$A,$I$2))</f>
        <v>0</v>
      </c>
      <c r="G42" s="153">
        <f>IF($I$2="SCHTF",0,SUMIFS('Draw Data'!$D:$D,'Draw Data'!$B:$B,$P42,'Draw Data'!$C:$C,$A42&amp;" "&amp;$B42,'Draw Data'!$H:$H,G$4,'Draw Data'!$A:$A,$I$2))</f>
        <v>0</v>
      </c>
      <c r="H42" s="153">
        <f>IF($I$2="SCHTF",0,SUMIFS('Draw Data'!$D:$D,'Draw Data'!$B:$B,$P42,'Draw Data'!$C:$C,$A42&amp;" "&amp;$B42,'Draw Data'!$H:$H,H$4,'Draw Data'!$A:$A,$I$2))</f>
        <v>0</v>
      </c>
      <c r="I42" s="153">
        <f>IF($I$2="SCHTF",0,SUMIFS('Draw Data'!$D:$D,'Draw Data'!$B:$B,$P42,'Draw Data'!$C:$C,$A42&amp;" "&amp;$B42,'Draw Data'!$H:$H,I$4,'Draw Data'!$A:$A,$I$2))</f>
        <v>0</v>
      </c>
      <c r="J42" s="153">
        <f>IF($I$2="SCHTF",0,SUMIFS('Draw Data'!$D:$D,'Draw Data'!$B:$B,$P42,'Draw Data'!$C:$C,$A42&amp;" "&amp;$B42,'Draw Data'!$H:$H,J$4,'Draw Data'!$A:$A,$I$2))</f>
        <v>0</v>
      </c>
      <c r="K42" s="153">
        <f>IF($I$2="SCHTF",0,SUMIFS('Draw Data'!$D:$D,'Draw Data'!$B:$B,$P42,'Draw Data'!$C:$C,$A42&amp;" "&amp;$B42,'Draw Data'!$H:$H,K$4,'Draw Data'!$A:$A,$I$2))</f>
        <v>0</v>
      </c>
      <c r="L42" s="153">
        <f>IF($I$2="SCHTF",0,SUMIFS('Draw Data'!$D:$D,'Draw Data'!$B:$B,$P42,'Draw Data'!$C:$C,$A42&amp;" "&amp;$B42,'Draw Data'!$H:$H,L$4,'Draw Data'!$A:$A,$I$2))</f>
        <v>0</v>
      </c>
      <c r="M42" s="261">
        <f>C42-SUM(D42:L42)</f>
        <v>0</v>
      </c>
      <c r="N42" s="159">
        <v>3</v>
      </c>
      <c r="O42" s="160">
        <f>F50</f>
        <v>0</v>
      </c>
      <c r="P42" s="207" t="s">
        <v>47</v>
      </c>
      <c r="Q42" s="3"/>
      <c r="R42" s="3"/>
      <c r="S42" s="3"/>
      <c r="T42" s="3"/>
    </row>
    <row r="43" spans="1:20">
      <c r="A43" s="21" t="s">
        <v>35</v>
      </c>
      <c r="B43" s="40" t="str">
        <f>Budgets!B46</f>
        <v>ExplanationSC2</v>
      </c>
      <c r="C43" s="152">
        <f>IF($I$2="SCHTF",0,SUMIFS('Budget Data'!$E:$E,'Budget Data'!$A:$A,$I$2,'Budget Data'!$C:$C,P43,'Budget Data'!$D:$D,$A43&amp;" "&amp;$B43))</f>
        <v>0</v>
      </c>
      <c r="D43" s="153">
        <f>IF($I$2="SCHTF",0,SUMIFS('Draw Data'!$D:$D,'Draw Data'!$B:$B,$P43,'Draw Data'!$C:$C,$A43&amp;" "&amp;$B43,'Draw Data'!$H:$H,D$4,'Draw Data'!$A:$A,$I$2))</f>
        <v>0</v>
      </c>
      <c r="E43" s="153">
        <f>IF($I$2="SCHTF",0,SUMIFS('Draw Data'!$D:$D,'Draw Data'!$B:$B,$P43,'Draw Data'!$C:$C,$A43&amp;" "&amp;$B43,'Draw Data'!$H:$H,E$4,'Draw Data'!$A:$A,$I$2))</f>
        <v>0</v>
      </c>
      <c r="F43" s="153">
        <f>IF($I$2="SCHTF",0,SUMIFS('Draw Data'!$D:$D,'Draw Data'!$B:$B,$P43,'Draw Data'!$C:$C,$A43&amp;" "&amp;$B43,'Draw Data'!$H:$H,F$4,'Draw Data'!$A:$A,$I$2))</f>
        <v>0</v>
      </c>
      <c r="G43" s="153">
        <f>IF($I$2="SCHTF",0,SUMIFS('Draw Data'!$D:$D,'Draw Data'!$B:$B,$P43,'Draw Data'!$C:$C,$A43&amp;" "&amp;$B43,'Draw Data'!$H:$H,G$4,'Draw Data'!$A:$A,$I$2))</f>
        <v>0</v>
      </c>
      <c r="H43" s="153">
        <f>IF($I$2="SCHTF",0,SUMIFS('Draw Data'!$D:$D,'Draw Data'!$B:$B,$P43,'Draw Data'!$C:$C,$A43&amp;" "&amp;$B43,'Draw Data'!$H:$H,H$4,'Draw Data'!$A:$A,$I$2))</f>
        <v>0</v>
      </c>
      <c r="I43" s="153">
        <f>IF($I$2="SCHTF",0,SUMIFS('Draw Data'!$D:$D,'Draw Data'!$B:$B,$P43,'Draw Data'!$C:$C,$A43&amp;" "&amp;$B43,'Draw Data'!$H:$H,I$4,'Draw Data'!$A:$A,$I$2))</f>
        <v>0</v>
      </c>
      <c r="J43" s="153">
        <f>IF($I$2="SCHTF",0,SUMIFS('Draw Data'!$D:$D,'Draw Data'!$B:$B,$P43,'Draw Data'!$C:$C,$A43&amp;" "&amp;$B43,'Draw Data'!$H:$H,J$4,'Draw Data'!$A:$A,$I$2))</f>
        <v>0</v>
      </c>
      <c r="K43" s="153">
        <f>IF($I$2="SCHTF",0,SUMIFS('Draw Data'!$D:$D,'Draw Data'!$B:$B,$P43,'Draw Data'!$C:$C,$A43&amp;" "&amp;$B43,'Draw Data'!$H:$H,K$4,'Draw Data'!$A:$A,$I$2))</f>
        <v>0</v>
      </c>
      <c r="L43" s="153">
        <f>IF($I$2="SCHTF",0,SUMIFS('Draw Data'!$D:$D,'Draw Data'!$B:$B,$P43,'Draw Data'!$C:$C,$A43&amp;" "&amp;$B43,'Draw Data'!$H:$H,L$4,'Draw Data'!$A:$A,$I$2))</f>
        <v>0</v>
      </c>
      <c r="M43" s="261">
        <f>C43-SUM(D43:L43)</f>
        <v>0</v>
      </c>
      <c r="N43" s="159">
        <v>4</v>
      </c>
      <c r="O43" s="160">
        <f>G50</f>
        <v>0</v>
      </c>
      <c r="P43" s="207" t="s">
        <v>47</v>
      </c>
      <c r="Q43" s="3"/>
      <c r="R43" s="3"/>
      <c r="S43" s="3"/>
      <c r="T43" s="3"/>
    </row>
    <row r="44" spans="1:20">
      <c r="A44" s="15" t="s">
        <v>48</v>
      </c>
      <c r="B44" s="15"/>
      <c r="C44" s="161"/>
      <c r="D44" s="162"/>
      <c r="E44" s="162"/>
      <c r="F44" s="162"/>
      <c r="G44" s="162"/>
      <c r="H44" s="162"/>
      <c r="I44" s="162"/>
      <c r="J44" s="162"/>
      <c r="K44" s="162"/>
      <c r="L44" s="162"/>
      <c r="M44" s="262"/>
      <c r="N44" s="159">
        <v>5</v>
      </c>
      <c r="O44" s="160">
        <f>H50</f>
        <v>0</v>
      </c>
      <c r="P44" s="205"/>
      <c r="Q44" s="3"/>
      <c r="R44" s="3"/>
      <c r="S44" s="3"/>
      <c r="T44" s="3"/>
    </row>
    <row r="45" spans="1:20">
      <c r="A45" s="13" t="s">
        <v>28</v>
      </c>
      <c r="B45" s="13"/>
      <c r="C45" s="152">
        <f>IF($I$2="SCHTF",0,SUMIFS('Budget Data'!$E:$E,'Budget Data'!$A:$A,$I$2,'Budget Data'!$C:$C,P45,'Budget Data'!$D:$D,$A45))</f>
        <v>0</v>
      </c>
      <c r="D45" s="153">
        <f>IF($I$2="SCHTF",0,SUMIFS('Draw Data'!$D:$D,'Draw Data'!$B:$B,$P45,'Draw Data'!$C:$C,$A45,'Draw Data'!$H:$H,D$4,'Draw Data'!$A:$A,$I$2))</f>
        <v>0</v>
      </c>
      <c r="E45" s="153">
        <f>IF($I$2="SCHTF",0,SUMIFS('Draw Data'!$D:$D,'Draw Data'!$B:$B,$P45,'Draw Data'!$C:$C,$A45,'Draw Data'!$H:$H,E$4,'Draw Data'!$A:$A,$I$2))</f>
        <v>0</v>
      </c>
      <c r="F45" s="153">
        <f>IF($I$2="SCHTF",0,SUMIFS('Draw Data'!$D:$D,'Draw Data'!$B:$B,$P45,'Draw Data'!$C:$C,$A45,'Draw Data'!$H:$H,F$4,'Draw Data'!$A:$A,$I$2))</f>
        <v>0</v>
      </c>
      <c r="G45" s="153">
        <f>IF($I$2="SCHTF",0,SUMIFS('Draw Data'!$D:$D,'Draw Data'!$B:$B,$P45,'Draw Data'!$C:$C,$A45,'Draw Data'!$H:$H,G$4,'Draw Data'!$A:$A,$I$2))</f>
        <v>0</v>
      </c>
      <c r="H45" s="153">
        <f>IF($I$2="SCHTF",0,SUMIFS('Draw Data'!$D:$D,'Draw Data'!$B:$B,$P45,'Draw Data'!$C:$C,$A45,'Draw Data'!$H:$H,H$4,'Draw Data'!$A:$A,$I$2))</f>
        <v>0</v>
      </c>
      <c r="I45" s="153">
        <f>IF($I$2="SCHTF",0,SUMIFS('Draw Data'!$D:$D,'Draw Data'!$B:$B,$P45,'Draw Data'!$C:$C,$A45,'Draw Data'!$H:$H,I$4,'Draw Data'!$A:$A,$I$2))</f>
        <v>0</v>
      </c>
      <c r="J45" s="153">
        <f>IF($I$2="SCHTF",0,SUMIFS('Draw Data'!$D:$D,'Draw Data'!$B:$B,$P45,'Draw Data'!$C:$C,$A45,'Draw Data'!$H:$H,J$4,'Draw Data'!$A:$A,$I$2))</f>
        <v>0</v>
      </c>
      <c r="K45" s="153">
        <f>IF($I$2="SCHTF",0,SUMIFS('Draw Data'!$D:$D,'Draw Data'!$B:$B,$P45,'Draw Data'!$C:$C,$A45,'Draw Data'!$H:$H,K$4,'Draw Data'!$A:$A,$I$2))</f>
        <v>0</v>
      </c>
      <c r="L45" s="153">
        <f>IF($I$2="SCHTF",0,SUMIFS('Draw Data'!$D:$D,'Draw Data'!$B:$B,$P45,'Draw Data'!$C:$C,$A45,'Draw Data'!$H:$H,L$4,'Draw Data'!$A:$A,$I$2))</f>
        <v>0</v>
      </c>
      <c r="M45" s="261">
        <f t="shared" ref="M45:M49" si="7">C45-SUM(D45:L45)</f>
        <v>0</v>
      </c>
      <c r="N45" s="159">
        <v>6</v>
      </c>
      <c r="O45" s="160">
        <f>I50</f>
        <v>0</v>
      </c>
      <c r="P45" s="207" t="s">
        <v>48</v>
      </c>
      <c r="Q45" s="3"/>
      <c r="R45" s="3"/>
      <c r="S45" s="3"/>
      <c r="T45" s="3"/>
    </row>
    <row r="46" spans="1:20">
      <c r="A46" s="21" t="s">
        <v>8</v>
      </c>
      <c r="B46" s="13"/>
      <c r="C46" s="152">
        <f>IF($I$2="SCHTF",0,SUMIFS('Budget Data'!$E:$E,'Budget Data'!$A:$A,$I$2,'Budget Data'!$C:$C,P46,'Budget Data'!$D:$D,$A46))</f>
        <v>0</v>
      </c>
      <c r="D46" s="153">
        <f>IF($I$2="SCHTF",0,SUMIFS('Draw Data'!$D:$D,'Draw Data'!$B:$B,$P46,'Draw Data'!$C:$C,$A46,'Draw Data'!$H:$H,D$4,'Draw Data'!$A:$A,$I$2))</f>
        <v>0</v>
      </c>
      <c r="E46" s="153">
        <f>IF($I$2="SCHTF",0,SUMIFS('Draw Data'!$D:$D,'Draw Data'!$B:$B,$P46,'Draw Data'!$C:$C,$A46,'Draw Data'!$H:$H,E$4,'Draw Data'!$A:$A,$I$2))</f>
        <v>0</v>
      </c>
      <c r="F46" s="153">
        <f>IF($I$2="SCHTF",0,SUMIFS('Draw Data'!$D:$D,'Draw Data'!$B:$B,$P46,'Draw Data'!$C:$C,$A46,'Draw Data'!$H:$H,F$4,'Draw Data'!$A:$A,$I$2))</f>
        <v>0</v>
      </c>
      <c r="G46" s="153">
        <f>IF($I$2="SCHTF",0,SUMIFS('Draw Data'!$D:$D,'Draw Data'!$B:$B,$P46,'Draw Data'!$C:$C,$A46,'Draw Data'!$H:$H,G$4,'Draw Data'!$A:$A,$I$2))</f>
        <v>0</v>
      </c>
      <c r="H46" s="153">
        <f>IF($I$2="SCHTF",0,SUMIFS('Draw Data'!$D:$D,'Draw Data'!$B:$B,$P46,'Draw Data'!$C:$C,$A46,'Draw Data'!$H:$H,H$4,'Draw Data'!$A:$A,$I$2))</f>
        <v>0</v>
      </c>
      <c r="I46" s="153">
        <f>IF($I$2="SCHTF",0,SUMIFS('Draw Data'!$D:$D,'Draw Data'!$B:$B,$P46,'Draw Data'!$C:$C,$A46,'Draw Data'!$H:$H,I$4,'Draw Data'!$A:$A,$I$2))</f>
        <v>0</v>
      </c>
      <c r="J46" s="153">
        <f>IF($I$2="SCHTF",0,SUMIFS('Draw Data'!$D:$D,'Draw Data'!$B:$B,$P46,'Draw Data'!$C:$C,$A46,'Draw Data'!$H:$H,J$4,'Draw Data'!$A:$A,$I$2))</f>
        <v>0</v>
      </c>
      <c r="K46" s="153">
        <f>IF($I$2="SCHTF",0,SUMIFS('Draw Data'!$D:$D,'Draw Data'!$B:$B,$P46,'Draw Data'!$C:$C,$A46,'Draw Data'!$H:$H,K$4,'Draw Data'!$A:$A,$I$2))</f>
        <v>0</v>
      </c>
      <c r="L46" s="153">
        <f>IF($I$2="SCHTF",0,SUMIFS('Draw Data'!$D:$D,'Draw Data'!$B:$B,$P46,'Draw Data'!$C:$C,$A46,'Draw Data'!$H:$H,L$4,'Draw Data'!$A:$A,$I$2))</f>
        <v>0</v>
      </c>
      <c r="M46" s="261">
        <f t="shared" si="7"/>
        <v>0</v>
      </c>
      <c r="N46" s="159">
        <v>7</v>
      </c>
      <c r="O46" s="160">
        <f>J50</f>
        <v>0</v>
      </c>
      <c r="P46" s="207" t="s">
        <v>48</v>
      </c>
      <c r="Q46" s="3"/>
      <c r="R46" s="3"/>
      <c r="S46" s="3"/>
      <c r="T46" s="3"/>
    </row>
    <row r="47" spans="1:20">
      <c r="A47" s="21" t="s">
        <v>25</v>
      </c>
      <c r="B47" s="13"/>
      <c r="C47" s="152">
        <f>IF($I$2="SCHTF",0,SUMIFS('Budget Data'!$E:$E,'Budget Data'!$A:$A,$I$2,'Budget Data'!$C:$C,P47,'Budget Data'!$D:$D,$A47))</f>
        <v>0</v>
      </c>
      <c r="D47" s="153">
        <f>IF($I$2="SCHTF",0,SUMIFS('Draw Data'!$D:$D,'Draw Data'!$B:$B,$P47,'Draw Data'!$C:$C,$A47,'Draw Data'!$H:$H,D$4,'Draw Data'!$A:$A,$I$2))</f>
        <v>0</v>
      </c>
      <c r="E47" s="153">
        <f>IF($I$2="SCHTF",0,SUMIFS('Draw Data'!$D:$D,'Draw Data'!$B:$B,$P47,'Draw Data'!$C:$C,$A47,'Draw Data'!$H:$H,E$4,'Draw Data'!$A:$A,$I$2))</f>
        <v>0</v>
      </c>
      <c r="F47" s="153">
        <f>IF($I$2="SCHTF",0,SUMIFS('Draw Data'!$D:$D,'Draw Data'!$B:$B,$P47,'Draw Data'!$C:$C,$A47,'Draw Data'!$H:$H,F$4,'Draw Data'!$A:$A,$I$2))</f>
        <v>0</v>
      </c>
      <c r="G47" s="153">
        <f>IF($I$2="SCHTF",0,SUMIFS('Draw Data'!$D:$D,'Draw Data'!$B:$B,$P47,'Draw Data'!$C:$C,$A47,'Draw Data'!$H:$H,G$4,'Draw Data'!$A:$A,$I$2))</f>
        <v>0</v>
      </c>
      <c r="H47" s="153">
        <f>IF($I$2="SCHTF",0,SUMIFS('Draw Data'!$D:$D,'Draw Data'!$B:$B,$P47,'Draw Data'!$C:$C,$A47,'Draw Data'!$H:$H,H$4,'Draw Data'!$A:$A,$I$2))</f>
        <v>0</v>
      </c>
      <c r="I47" s="153">
        <f>IF($I$2="SCHTF",0,SUMIFS('Draw Data'!$D:$D,'Draw Data'!$B:$B,$P47,'Draw Data'!$C:$C,$A47,'Draw Data'!$H:$H,I$4,'Draw Data'!$A:$A,$I$2))</f>
        <v>0</v>
      </c>
      <c r="J47" s="153">
        <f>IF($I$2="SCHTF",0,SUMIFS('Draw Data'!$D:$D,'Draw Data'!$B:$B,$P47,'Draw Data'!$C:$C,$A47,'Draw Data'!$H:$H,J$4,'Draw Data'!$A:$A,$I$2))</f>
        <v>0</v>
      </c>
      <c r="K47" s="153">
        <f>IF($I$2="SCHTF",0,SUMIFS('Draw Data'!$D:$D,'Draw Data'!$B:$B,$P47,'Draw Data'!$C:$C,$A47,'Draw Data'!$H:$H,K$4,'Draw Data'!$A:$A,$I$2))</f>
        <v>0</v>
      </c>
      <c r="L47" s="153">
        <f>IF($I$2="SCHTF",0,SUMIFS('Draw Data'!$D:$D,'Draw Data'!$B:$B,$P47,'Draw Data'!$C:$C,$A47,'Draw Data'!$H:$H,L$4,'Draw Data'!$A:$A,$I$2))</f>
        <v>0</v>
      </c>
      <c r="M47" s="261">
        <f t="shared" si="7"/>
        <v>0</v>
      </c>
      <c r="N47" s="159">
        <v>8</v>
      </c>
      <c r="O47" s="160">
        <f>K50</f>
        <v>0</v>
      </c>
      <c r="P47" s="207" t="s">
        <v>48</v>
      </c>
      <c r="Q47" s="3"/>
      <c r="R47" s="3"/>
      <c r="S47" s="3"/>
      <c r="T47" s="3"/>
    </row>
    <row r="48" spans="1:20">
      <c r="A48" s="13" t="s">
        <v>26</v>
      </c>
      <c r="B48" s="13"/>
      <c r="C48" s="152">
        <f>IF($I$2="SCHTF",0,SUMIFS('Budget Data'!$E:$E,'Budget Data'!$A:$A,$I$2,'Budget Data'!$C:$C,P48,'Budget Data'!$D:$D,$A48))</f>
        <v>0</v>
      </c>
      <c r="D48" s="153">
        <f>IF($I$2="SCHTF",0,SUMIFS('Draw Data'!$D:$D,'Draw Data'!$B:$B,$P48,'Draw Data'!$C:$C,$A48,'Draw Data'!$H:$H,D$4,'Draw Data'!$A:$A,$I$2))</f>
        <v>0</v>
      </c>
      <c r="E48" s="153">
        <f>IF($I$2="SCHTF",0,SUMIFS('Draw Data'!$D:$D,'Draw Data'!$B:$B,$P48,'Draw Data'!$C:$C,$A48,'Draw Data'!$H:$H,E$4,'Draw Data'!$A:$A,$I$2))</f>
        <v>0</v>
      </c>
      <c r="F48" s="153">
        <f>IF($I$2="SCHTF",0,SUMIFS('Draw Data'!$D:$D,'Draw Data'!$B:$B,$P48,'Draw Data'!$C:$C,$A48,'Draw Data'!$H:$H,F$4,'Draw Data'!$A:$A,$I$2))</f>
        <v>0</v>
      </c>
      <c r="G48" s="153">
        <f>IF($I$2="SCHTF",0,SUMIFS('Draw Data'!$D:$D,'Draw Data'!$B:$B,$P48,'Draw Data'!$C:$C,$A48,'Draw Data'!$H:$H,G$4,'Draw Data'!$A:$A,$I$2))</f>
        <v>0</v>
      </c>
      <c r="H48" s="153">
        <f>IF($I$2="SCHTF",0,SUMIFS('Draw Data'!$D:$D,'Draw Data'!$B:$B,$P48,'Draw Data'!$C:$C,$A48,'Draw Data'!$H:$H,H$4,'Draw Data'!$A:$A,$I$2))</f>
        <v>0</v>
      </c>
      <c r="I48" s="153">
        <f>IF($I$2="SCHTF",0,SUMIFS('Draw Data'!$D:$D,'Draw Data'!$B:$B,$P48,'Draw Data'!$C:$C,$A48,'Draw Data'!$H:$H,I$4,'Draw Data'!$A:$A,$I$2))</f>
        <v>0</v>
      </c>
      <c r="J48" s="153">
        <f>IF($I$2="SCHTF",0,SUMIFS('Draw Data'!$D:$D,'Draw Data'!$B:$B,$P48,'Draw Data'!$C:$C,$A48,'Draw Data'!$H:$H,J$4,'Draw Data'!$A:$A,$I$2))</f>
        <v>0</v>
      </c>
      <c r="K48" s="153">
        <f>IF($I$2="SCHTF",0,SUMIFS('Draw Data'!$D:$D,'Draw Data'!$B:$B,$P48,'Draw Data'!$C:$C,$A48,'Draw Data'!$H:$H,K$4,'Draw Data'!$A:$A,$I$2))</f>
        <v>0</v>
      </c>
      <c r="L48" s="153">
        <f>IF($I$2="SCHTF",0,SUMIFS('Draw Data'!$D:$D,'Draw Data'!$B:$B,$P48,'Draw Data'!$C:$C,$A48,'Draw Data'!$H:$H,L$4,'Draw Data'!$A:$A,$I$2))</f>
        <v>0</v>
      </c>
      <c r="M48" s="261">
        <f t="shared" si="7"/>
        <v>0</v>
      </c>
      <c r="N48" s="159">
        <v>9</v>
      </c>
      <c r="O48" s="160">
        <f>L50</f>
        <v>0</v>
      </c>
      <c r="P48" s="207" t="s">
        <v>48</v>
      </c>
      <c r="Q48" s="3"/>
      <c r="R48" s="3"/>
      <c r="S48" s="3"/>
      <c r="T48" s="3"/>
    </row>
    <row r="49" spans="1:20">
      <c r="A49" s="21" t="s">
        <v>36</v>
      </c>
      <c r="B49" s="40" t="str">
        <f>Budgets!B52</f>
        <v>ExplanationDR</v>
      </c>
      <c r="C49" s="152">
        <f>IF($I$2="SCHTF",0,SUMIFS('Budget Data'!$E:$E,'Budget Data'!$A:$A,$I$2,'Budget Data'!$C:$C,P49,'Budget Data'!$D:$D,$A49&amp;" "&amp;$B49))</f>
        <v>0</v>
      </c>
      <c r="D49" s="153">
        <f>IF($I$2="SCHTF",0,SUMIFS('Draw Data'!$D:$D,'Draw Data'!$B:$B,$P49,'Draw Data'!$C:$C,$A49&amp;" "&amp;$B49,'Draw Data'!$H:$H,D$4,'Draw Data'!$A:$A,$I$2))</f>
        <v>0</v>
      </c>
      <c r="E49" s="153">
        <f>IF($I$2="SCHTF",0,SUMIFS('Draw Data'!$D:$D,'Draw Data'!$B:$B,$P49,'Draw Data'!$C:$C,$A49&amp;" "&amp;$B49,'Draw Data'!$H:$H,E$4,'Draw Data'!$A:$A,$I$2))</f>
        <v>0</v>
      </c>
      <c r="F49" s="153">
        <f>IF($I$2="SCHTF",0,SUMIFS('Draw Data'!$D:$D,'Draw Data'!$B:$B,$P49,'Draw Data'!$C:$C,$A49&amp;" "&amp;$B49,'Draw Data'!$H:$H,F$4,'Draw Data'!$A:$A,$I$2))</f>
        <v>0</v>
      </c>
      <c r="G49" s="153">
        <f>IF($I$2="SCHTF",0,SUMIFS('Draw Data'!$D:$D,'Draw Data'!$B:$B,$P49,'Draw Data'!$C:$C,$A49&amp;" "&amp;$B49,'Draw Data'!$H:$H,G$4,'Draw Data'!$A:$A,$I$2))</f>
        <v>0</v>
      </c>
      <c r="H49" s="153">
        <f>IF($I$2="SCHTF",0,SUMIFS('Draw Data'!$D:$D,'Draw Data'!$B:$B,$P49,'Draw Data'!$C:$C,$A49&amp;" "&amp;$B49,'Draw Data'!$H:$H,H$4,'Draw Data'!$A:$A,$I$2))</f>
        <v>0</v>
      </c>
      <c r="I49" s="153">
        <f>IF($I$2="SCHTF",0,SUMIFS('Draw Data'!$D:$D,'Draw Data'!$B:$B,$P49,'Draw Data'!$C:$C,$A49&amp;" "&amp;$B49,'Draw Data'!$H:$H,I$4,'Draw Data'!$A:$A,$I$2))</f>
        <v>0</v>
      </c>
      <c r="J49" s="153">
        <f>IF($I$2="SCHTF",0,SUMIFS('Draw Data'!$D:$D,'Draw Data'!$B:$B,$P49,'Draw Data'!$C:$C,$A49&amp;" "&amp;$B49,'Draw Data'!$H:$H,J$4,'Draw Data'!$A:$A,$I$2))</f>
        <v>0</v>
      </c>
      <c r="K49" s="153">
        <f>IF($I$2="SCHTF",0,SUMIFS('Draw Data'!$D:$D,'Draw Data'!$B:$B,$P49,'Draw Data'!$C:$C,$A49&amp;" "&amp;$B49,'Draw Data'!$H:$H,K$4,'Draw Data'!$A:$A,$I$2))</f>
        <v>0</v>
      </c>
      <c r="L49" s="153">
        <f>IF($I$2="SCHTF",0,SUMIFS('Draw Data'!$D:$D,'Draw Data'!$B:$B,$P49,'Draw Data'!$C:$C,$A49&amp;" "&amp;$B49,'Draw Data'!$H:$H,L$4,'Draw Data'!$A:$A,$I$2))</f>
        <v>0</v>
      </c>
      <c r="M49" s="261">
        <f t="shared" si="7"/>
        <v>0</v>
      </c>
      <c r="N49" s="159"/>
      <c r="O49" s="160"/>
      <c r="P49" s="207" t="s">
        <v>48</v>
      </c>
      <c r="Q49" s="3"/>
      <c r="R49" s="3"/>
      <c r="S49" s="3"/>
      <c r="T49" s="3"/>
    </row>
    <row r="50" spans="1:20" ht="14.25">
      <c r="A50" s="211" t="s">
        <v>149</v>
      </c>
      <c r="B50" s="163"/>
      <c r="C50" s="164">
        <f>SUM(C6:C49)</f>
        <v>0</v>
      </c>
      <c r="D50" s="164">
        <f t="shared" ref="D50:L50" si="8">SUM(D6:D49)</f>
        <v>0</v>
      </c>
      <c r="E50" s="164">
        <f t="shared" si="8"/>
        <v>0</v>
      </c>
      <c r="F50" s="164">
        <f t="shared" si="8"/>
        <v>0</v>
      </c>
      <c r="G50" s="164">
        <f t="shared" si="8"/>
        <v>0</v>
      </c>
      <c r="H50" s="164">
        <f t="shared" si="8"/>
        <v>0</v>
      </c>
      <c r="I50" s="164">
        <f t="shared" si="8"/>
        <v>0</v>
      </c>
      <c r="J50" s="164">
        <f t="shared" si="8"/>
        <v>0</v>
      </c>
      <c r="K50" s="164">
        <f t="shared" si="8"/>
        <v>0</v>
      </c>
      <c r="L50" s="164">
        <f t="shared" si="8"/>
        <v>0</v>
      </c>
      <c r="M50" s="263">
        <f>C50-SUM(D50:L50)</f>
        <v>0</v>
      </c>
      <c r="N50" s="154"/>
      <c r="O50" s="92"/>
      <c r="P50" s="205"/>
      <c r="Q50" s="3"/>
      <c r="R50" s="3"/>
      <c r="S50" s="3"/>
      <c r="T50" s="3"/>
    </row>
    <row r="51" spans="1:20">
      <c r="E51" s="38"/>
      <c r="F51" s="38"/>
      <c r="G51" s="38"/>
      <c r="H51" s="38"/>
      <c r="I51" s="38"/>
      <c r="J51" s="38"/>
      <c r="K51" s="38"/>
      <c r="L51" s="38"/>
    </row>
    <row r="55" spans="1:20">
      <c r="E55" s="3"/>
    </row>
    <row r="59" spans="1:20">
      <c r="P59" s="205"/>
    </row>
    <row r="65" spans="14:14">
      <c r="N65" s="3"/>
    </row>
  </sheetData>
  <sheetProtection password="CC7C" sheet="1" objects="1" scenarios="1"/>
  <mergeCells count="7">
    <mergeCell ref="A1:C1"/>
    <mergeCell ref="I2:K2"/>
    <mergeCell ref="A2:B2"/>
    <mergeCell ref="C2:E2"/>
    <mergeCell ref="C3:E3"/>
    <mergeCell ref="A3:B3"/>
    <mergeCell ref="G2:H2"/>
  </mergeCells>
  <phoneticPr fontId="15" type="noConversion"/>
  <conditionalFormatting sqref="A15">
    <cfRule type="expression" dxfId="5" priority="6">
      <formula>$I$2="HOME"</formula>
    </cfRule>
  </conditionalFormatting>
  <conditionalFormatting sqref="C15:L15">
    <cfRule type="expression" dxfId="4" priority="5">
      <formula>$I$2="HOME"</formula>
    </cfRule>
  </conditionalFormatting>
  <conditionalFormatting sqref="A18:B49">
    <cfRule type="expression" dxfId="3" priority="3">
      <formula>$I$2="SCHTF"</formula>
    </cfRule>
  </conditionalFormatting>
  <conditionalFormatting sqref="C19:L25 C27:L31 C33:L35 C37:L43 C45:L49">
    <cfRule type="expression" dxfId="2" priority="2">
      <formula>$I$2="SCHTF"</formula>
    </cfRule>
  </conditionalFormatting>
  <conditionalFormatting sqref="C3:E3">
    <cfRule type="cellIs" dxfId="1" priority="1" operator="equal">
      <formula>0</formula>
    </cfRule>
  </conditionalFormatting>
  <printOptions gridLines="1"/>
  <pageMargins left="0.25" right="0.25" top="0.25" bottom="0.25" header="0.5" footer="0.5"/>
  <pageSetup scale="78" orientation="landscape" r:id="rId1"/>
  <headerFooter alignWithMargins="0"/>
  <ignoredErrors>
    <ignoredError sqref="M7 M32 M11"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ource" prompt="When you pick a source, calculation will be made by the &quot;DrawData&quot; tab. There must be data in that tab in order for it to show up here._x000a__x000a_You can choose &quot;Example&quot; if you want to see how it fills out.">
          <x14:formula1>
            <xm:f>Tables!$E$16:$E$20</xm:f>
          </x14:formula1>
          <xm:sqref>I2:K2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H1007"/>
  <sheetViews>
    <sheetView workbookViewId="0">
      <selection activeCell="A9" sqref="A9"/>
    </sheetView>
  </sheetViews>
  <sheetFormatPr defaultColWidth="26.85546875" defaultRowHeight="12.75"/>
  <cols>
    <col min="1" max="1" width="8.28515625" bestFit="1" customWidth="1"/>
    <col min="3" max="3" width="23.7109375" bestFit="1" customWidth="1"/>
    <col min="4" max="4" width="10.85546875" customWidth="1"/>
    <col min="5" max="5" width="11" bestFit="1" customWidth="1"/>
    <col min="6" max="6" width="11" style="46" customWidth="1"/>
    <col min="7" max="7" width="20.85546875" bestFit="1" customWidth="1"/>
    <col min="8" max="8" width="9.28515625" customWidth="1"/>
  </cols>
  <sheetData>
    <row r="1" spans="1:8">
      <c r="A1" s="30" t="s">
        <v>70</v>
      </c>
      <c r="B1" s="26" t="s">
        <v>40</v>
      </c>
      <c r="C1" s="26" t="s">
        <v>41</v>
      </c>
      <c r="D1" s="26" t="s">
        <v>37</v>
      </c>
      <c r="E1" s="28" t="s">
        <v>49</v>
      </c>
      <c r="F1" s="44" t="s">
        <v>86</v>
      </c>
      <c r="G1" s="26" t="s">
        <v>38</v>
      </c>
      <c r="H1" s="26" t="s">
        <v>39</v>
      </c>
    </row>
    <row r="2" spans="1:8">
      <c r="A2" s="219" t="s">
        <v>80</v>
      </c>
      <c r="B2" s="218" t="s">
        <v>42</v>
      </c>
      <c r="C2" s="219" t="s">
        <v>11</v>
      </c>
      <c r="D2" s="220">
        <v>5000</v>
      </c>
      <c r="E2" s="222">
        <v>43266</v>
      </c>
      <c r="F2" s="223" t="s">
        <v>87</v>
      </c>
      <c r="G2" s="219" t="s">
        <v>83</v>
      </c>
      <c r="H2" s="218">
        <v>1</v>
      </c>
    </row>
    <row r="3" spans="1:8">
      <c r="A3" s="219" t="s">
        <v>80</v>
      </c>
      <c r="B3" s="218" t="s">
        <v>44</v>
      </c>
      <c r="C3" s="219" t="s">
        <v>15</v>
      </c>
      <c r="D3" s="220">
        <v>4000</v>
      </c>
      <c r="E3" s="221">
        <v>43332</v>
      </c>
      <c r="F3" s="223" t="s">
        <v>88</v>
      </c>
      <c r="G3" s="219" t="s">
        <v>89</v>
      </c>
      <c r="H3" s="218">
        <v>3</v>
      </c>
    </row>
    <row r="4" spans="1:8">
      <c r="A4" s="219" t="s">
        <v>80</v>
      </c>
      <c r="B4" s="218" t="s">
        <v>47</v>
      </c>
      <c r="C4" s="219" t="s">
        <v>22</v>
      </c>
      <c r="D4" s="220">
        <v>500</v>
      </c>
      <c r="E4" s="221">
        <v>43221</v>
      </c>
      <c r="F4" s="223" t="s">
        <v>90</v>
      </c>
      <c r="G4" s="219" t="s">
        <v>91</v>
      </c>
      <c r="H4" s="218">
        <v>1</v>
      </c>
    </row>
    <row r="5" spans="1:8">
      <c r="A5" s="219" t="s">
        <v>80</v>
      </c>
      <c r="B5" s="218" t="s">
        <v>47</v>
      </c>
      <c r="C5" s="219" t="s">
        <v>23</v>
      </c>
      <c r="D5" s="220">
        <v>100</v>
      </c>
      <c r="E5" s="221">
        <v>43115</v>
      </c>
      <c r="F5" s="223" t="s">
        <v>92</v>
      </c>
      <c r="G5" s="219" t="s">
        <v>93</v>
      </c>
      <c r="H5" s="218">
        <v>1</v>
      </c>
    </row>
    <row r="6" spans="1:8">
      <c r="A6" s="219" t="s">
        <v>80</v>
      </c>
      <c r="B6" s="218" t="s">
        <v>47</v>
      </c>
      <c r="C6" s="219" t="s">
        <v>3</v>
      </c>
      <c r="D6" s="220">
        <v>300</v>
      </c>
      <c r="E6" s="221">
        <v>43132</v>
      </c>
      <c r="F6" s="223" t="s">
        <v>94</v>
      </c>
      <c r="G6" s="219" t="s">
        <v>93</v>
      </c>
      <c r="H6" s="218">
        <v>1</v>
      </c>
    </row>
    <row r="7" spans="1:8">
      <c r="A7" s="219" t="s">
        <v>80</v>
      </c>
      <c r="B7" s="218" t="s">
        <v>43</v>
      </c>
      <c r="C7" s="219" t="s">
        <v>0</v>
      </c>
      <c r="D7" s="220">
        <v>15000</v>
      </c>
      <c r="E7" s="221">
        <v>43287</v>
      </c>
      <c r="F7" s="223" t="s">
        <v>96</v>
      </c>
      <c r="G7" s="219" t="s">
        <v>85</v>
      </c>
      <c r="H7" s="218">
        <v>2</v>
      </c>
    </row>
    <row r="8" spans="1:8">
      <c r="A8" s="219" t="s">
        <v>80</v>
      </c>
      <c r="B8" s="218" t="s">
        <v>6</v>
      </c>
      <c r="C8" s="219" t="s">
        <v>7</v>
      </c>
      <c r="D8" s="220">
        <v>20000</v>
      </c>
      <c r="E8" s="221">
        <v>43331</v>
      </c>
      <c r="F8" s="223" t="s">
        <v>95</v>
      </c>
      <c r="G8" s="219" t="s">
        <v>84</v>
      </c>
      <c r="H8" s="218">
        <v>3</v>
      </c>
    </row>
    <row r="9" spans="1:8">
      <c r="A9" s="219"/>
      <c r="B9" s="218"/>
      <c r="C9" s="219"/>
      <c r="D9" s="220"/>
      <c r="E9" s="221"/>
      <c r="F9" s="223"/>
      <c r="G9" s="219"/>
      <c r="H9" s="218"/>
    </row>
    <row r="10" spans="1:8">
      <c r="A10" s="219"/>
      <c r="B10" s="218"/>
      <c r="C10" s="219"/>
      <c r="D10" s="220"/>
      <c r="E10" s="221"/>
      <c r="F10" s="223"/>
      <c r="G10" s="219"/>
      <c r="H10" s="218"/>
    </row>
    <row r="11" spans="1:8">
      <c r="A11" s="219"/>
      <c r="B11" s="226"/>
      <c r="C11" s="225"/>
      <c r="D11" s="220"/>
      <c r="E11" s="221"/>
      <c r="F11" s="224"/>
      <c r="G11" s="219"/>
      <c r="H11" s="218"/>
    </row>
    <row r="12" spans="1:8">
      <c r="A12" s="219"/>
      <c r="B12" s="226"/>
      <c r="C12" s="225"/>
      <c r="D12" s="220"/>
      <c r="E12" s="221"/>
      <c r="F12" s="224"/>
      <c r="G12" s="219"/>
      <c r="H12" s="218"/>
    </row>
    <row r="13" spans="1:8">
      <c r="A13" s="219"/>
      <c r="B13" s="226"/>
      <c r="C13" s="225"/>
      <c r="D13" s="220"/>
      <c r="E13" s="221"/>
      <c r="F13" s="227"/>
      <c r="G13" s="219"/>
      <c r="H13" s="218"/>
    </row>
    <row r="14" spans="1:8">
      <c r="A14" s="219"/>
      <c r="B14" s="226"/>
      <c r="C14" s="225"/>
      <c r="D14" s="220"/>
      <c r="E14" s="221"/>
      <c r="F14" s="224"/>
      <c r="G14" s="219"/>
      <c r="H14" s="218"/>
    </row>
    <row r="15" spans="1:8">
      <c r="A15" s="219"/>
      <c r="B15" s="218"/>
      <c r="C15" s="219"/>
      <c r="D15" s="220"/>
      <c r="E15" s="221"/>
      <c r="F15" s="224"/>
      <c r="G15" s="219"/>
      <c r="H15" s="218"/>
    </row>
    <row r="16" spans="1:8">
      <c r="A16" s="219"/>
      <c r="B16" s="218"/>
      <c r="C16" s="219"/>
      <c r="D16" s="220"/>
      <c r="E16" s="221"/>
      <c r="F16" s="228"/>
      <c r="G16" s="219"/>
      <c r="H16" s="218"/>
    </row>
    <row r="17" spans="1:8">
      <c r="A17" s="219"/>
      <c r="B17" s="218"/>
      <c r="C17" s="219"/>
      <c r="D17" s="220"/>
      <c r="E17" s="221"/>
      <c r="F17" s="223"/>
      <c r="G17" s="219"/>
      <c r="H17" s="218"/>
    </row>
    <row r="18" spans="1:8">
      <c r="A18" s="219"/>
      <c r="B18" s="218"/>
      <c r="C18" s="219"/>
      <c r="D18" s="220"/>
      <c r="E18" s="221"/>
      <c r="F18" s="223"/>
      <c r="G18" s="219"/>
      <c r="H18" s="218"/>
    </row>
    <row r="19" spans="1:8">
      <c r="A19" s="219"/>
      <c r="B19" s="218"/>
      <c r="C19" s="267"/>
      <c r="D19" s="220"/>
      <c r="E19" s="221"/>
      <c r="F19" s="223"/>
      <c r="G19" s="219"/>
      <c r="H19" s="218"/>
    </row>
    <row r="20" spans="1:8">
      <c r="A20" s="29"/>
      <c r="B20" s="23"/>
      <c r="C20" s="24"/>
      <c r="D20" s="25"/>
      <c r="E20" s="27"/>
      <c r="F20" s="45"/>
      <c r="G20" s="24"/>
      <c r="H20" s="23"/>
    </row>
    <row r="21" spans="1:8">
      <c r="A21" s="29"/>
      <c r="B21" s="23"/>
      <c r="C21" s="24"/>
      <c r="D21" s="25"/>
      <c r="E21" s="27"/>
      <c r="F21" s="45"/>
      <c r="G21" s="24"/>
      <c r="H21" s="23"/>
    </row>
    <row r="22" spans="1:8">
      <c r="A22" s="29"/>
      <c r="B22" s="23"/>
      <c r="C22" s="24"/>
      <c r="D22" s="25"/>
      <c r="E22" s="27"/>
      <c r="F22" s="45"/>
      <c r="G22" s="24"/>
      <c r="H22" s="23"/>
    </row>
    <row r="23" spans="1:8">
      <c r="A23" s="29"/>
      <c r="B23" s="23"/>
      <c r="C23" s="24"/>
      <c r="D23" s="25"/>
      <c r="E23" s="27"/>
      <c r="F23" s="45"/>
      <c r="G23" s="24"/>
      <c r="H23" s="23"/>
    </row>
    <row r="24" spans="1:8">
      <c r="A24" s="29"/>
      <c r="B24" s="23"/>
      <c r="C24" s="24"/>
      <c r="D24" s="25"/>
      <c r="E24" s="27"/>
      <c r="F24" s="45"/>
      <c r="G24" s="24"/>
      <c r="H24" s="23"/>
    </row>
    <row r="25" spans="1:8">
      <c r="A25" s="29"/>
      <c r="B25" s="23"/>
      <c r="C25" s="24"/>
      <c r="D25" s="25"/>
      <c r="E25" s="27"/>
      <c r="F25" s="45"/>
      <c r="G25" s="24"/>
      <c r="H25" s="23"/>
    </row>
    <row r="26" spans="1:8">
      <c r="A26" s="29"/>
      <c r="B26" s="23"/>
      <c r="C26" s="24"/>
      <c r="D26" s="25"/>
      <c r="E26" s="27"/>
      <c r="F26" s="45"/>
      <c r="G26" s="24"/>
      <c r="H26" s="23"/>
    </row>
    <row r="27" spans="1:8">
      <c r="A27" s="29"/>
      <c r="B27" s="23"/>
      <c r="C27" s="24"/>
      <c r="D27" s="25"/>
      <c r="E27" s="27"/>
      <c r="F27" s="45"/>
      <c r="G27" s="24"/>
      <c r="H27" s="23"/>
    </row>
    <row r="28" spans="1:8">
      <c r="A28" s="29"/>
      <c r="B28" s="23"/>
      <c r="C28" s="24"/>
      <c r="D28" s="25"/>
      <c r="E28" s="27"/>
      <c r="F28" s="45"/>
      <c r="G28" s="24"/>
      <c r="H28" s="23"/>
    </row>
    <row r="29" spans="1:8">
      <c r="A29" s="29"/>
      <c r="B29" s="23"/>
      <c r="C29" s="24"/>
      <c r="D29" s="25"/>
      <c r="E29" s="27"/>
      <c r="F29" s="45"/>
      <c r="G29" s="24"/>
      <c r="H29" s="23"/>
    </row>
    <row r="30" spans="1:8">
      <c r="A30" s="29"/>
      <c r="B30" s="23"/>
      <c r="C30" s="24"/>
      <c r="D30" s="25"/>
      <c r="E30" s="27"/>
      <c r="F30" s="45"/>
      <c r="G30" s="24"/>
      <c r="H30" s="23"/>
    </row>
    <row r="31" spans="1:8">
      <c r="A31" s="29"/>
      <c r="B31" s="23"/>
      <c r="C31" s="24"/>
      <c r="D31" s="25"/>
      <c r="E31" s="27"/>
      <c r="F31" s="45"/>
      <c r="G31" s="24"/>
      <c r="H31" s="23"/>
    </row>
    <row r="32" spans="1:8">
      <c r="A32" s="29"/>
      <c r="B32" s="23"/>
      <c r="C32" s="24"/>
      <c r="D32" s="25"/>
      <c r="E32" s="27"/>
      <c r="F32" s="45"/>
      <c r="G32" s="24"/>
      <c r="H32" s="23"/>
    </row>
    <row r="33" spans="1:8">
      <c r="A33" s="29"/>
      <c r="B33" s="23"/>
      <c r="C33" s="24"/>
      <c r="D33" s="25"/>
      <c r="E33" s="27"/>
      <c r="F33" s="45"/>
      <c r="G33" s="24"/>
      <c r="H33" s="23"/>
    </row>
    <row r="34" spans="1:8">
      <c r="A34" s="29"/>
      <c r="B34" s="23"/>
      <c r="C34" s="24"/>
      <c r="D34" s="25"/>
      <c r="E34" s="27"/>
      <c r="F34" s="45"/>
      <c r="G34" s="24"/>
      <c r="H34" s="23"/>
    </row>
    <row r="35" spans="1:8">
      <c r="A35" s="29"/>
      <c r="B35" s="23"/>
      <c r="C35" s="24"/>
      <c r="D35" s="25"/>
      <c r="E35" s="27"/>
      <c r="F35" s="45"/>
      <c r="G35" s="24"/>
      <c r="H35" s="23"/>
    </row>
    <row r="36" spans="1:8">
      <c r="A36" s="29"/>
      <c r="B36" s="23"/>
      <c r="C36" s="24"/>
      <c r="D36" s="25"/>
      <c r="E36" s="27"/>
      <c r="F36" s="45"/>
      <c r="G36" s="24"/>
      <c r="H36" s="23"/>
    </row>
    <row r="37" spans="1:8">
      <c r="A37" s="29"/>
      <c r="B37" s="23"/>
      <c r="C37" s="24"/>
      <c r="D37" s="25"/>
      <c r="E37" s="27"/>
      <c r="F37" s="45"/>
      <c r="G37" s="24"/>
      <c r="H37" s="23"/>
    </row>
    <row r="38" spans="1:8">
      <c r="A38" s="29"/>
      <c r="B38" s="23"/>
      <c r="C38" s="24"/>
      <c r="D38" s="25"/>
      <c r="E38" s="27"/>
      <c r="F38" s="45"/>
      <c r="G38" s="24"/>
      <c r="H38" s="23"/>
    </row>
    <row r="39" spans="1:8">
      <c r="A39" s="29"/>
      <c r="B39" s="23"/>
      <c r="C39" s="24"/>
      <c r="D39" s="25"/>
      <c r="E39" s="27"/>
      <c r="F39" s="45"/>
      <c r="G39" s="24"/>
      <c r="H39" s="23"/>
    </row>
    <row r="40" spans="1:8">
      <c r="A40" s="29"/>
      <c r="B40" s="23"/>
      <c r="C40" s="24"/>
      <c r="D40" s="25"/>
      <c r="E40" s="27"/>
      <c r="F40" s="45"/>
      <c r="G40" s="24"/>
      <c r="H40" s="23"/>
    </row>
    <row r="41" spans="1:8">
      <c r="A41" s="29"/>
      <c r="B41" s="23"/>
      <c r="C41" s="24"/>
      <c r="D41" s="25"/>
      <c r="E41" s="27"/>
      <c r="F41" s="45"/>
      <c r="G41" s="24"/>
      <c r="H41" s="23"/>
    </row>
    <row r="42" spans="1:8">
      <c r="A42" s="29"/>
      <c r="B42" s="23"/>
      <c r="C42" s="24"/>
      <c r="D42" s="25"/>
      <c r="E42" s="27"/>
      <c r="F42" s="45"/>
      <c r="G42" s="24"/>
      <c r="H42" s="23"/>
    </row>
    <row r="43" spans="1:8">
      <c r="A43" s="29"/>
      <c r="B43" s="23"/>
      <c r="C43" s="29"/>
      <c r="D43" s="25"/>
      <c r="E43" s="27"/>
      <c r="F43" s="45"/>
      <c r="G43" s="24"/>
      <c r="H43" s="23"/>
    </row>
    <row r="44" spans="1:8">
      <c r="A44" s="29"/>
      <c r="B44" s="23"/>
      <c r="C44" s="24"/>
      <c r="D44" s="25"/>
      <c r="E44" s="27"/>
      <c r="F44" s="45"/>
      <c r="G44" s="24"/>
      <c r="H44" s="23"/>
    </row>
    <row r="45" spans="1:8">
      <c r="A45" s="29"/>
      <c r="B45" s="23"/>
      <c r="C45" s="24"/>
      <c r="D45" s="25"/>
      <c r="E45" s="27"/>
      <c r="F45" s="45"/>
      <c r="G45" s="24"/>
      <c r="H45" s="23"/>
    </row>
    <row r="46" spans="1:8">
      <c r="A46" s="29"/>
      <c r="B46" s="50"/>
      <c r="C46" s="51"/>
      <c r="D46" s="25"/>
      <c r="E46" s="27"/>
      <c r="F46" s="45"/>
      <c r="G46" s="24"/>
      <c r="H46" s="23"/>
    </row>
    <row r="47" spans="1:8">
      <c r="A47" s="29"/>
      <c r="B47" s="50"/>
      <c r="C47" s="51"/>
      <c r="D47" s="25"/>
      <c r="E47" s="27"/>
      <c r="F47" s="45"/>
      <c r="G47" s="24"/>
      <c r="H47" s="23"/>
    </row>
    <row r="48" spans="1:8">
      <c r="A48" s="29"/>
      <c r="B48" s="50"/>
      <c r="C48" s="51"/>
      <c r="D48" s="25"/>
      <c r="E48" s="27"/>
      <c r="F48" s="45"/>
      <c r="G48" s="24"/>
      <c r="H48" s="23"/>
    </row>
    <row r="49" spans="1:8">
      <c r="A49" s="29"/>
      <c r="B49" s="23"/>
      <c r="C49" s="24"/>
      <c r="D49" s="25"/>
      <c r="E49" s="27"/>
      <c r="F49" s="45"/>
      <c r="G49" s="24"/>
      <c r="H49" s="23"/>
    </row>
    <row r="50" spans="1:8">
      <c r="A50" s="29"/>
      <c r="B50" s="23"/>
      <c r="C50" s="24"/>
      <c r="D50" s="25"/>
      <c r="E50" s="27"/>
      <c r="F50" s="45"/>
      <c r="G50" s="24"/>
      <c r="H50" s="23"/>
    </row>
    <row r="51" spans="1:8">
      <c r="A51" s="29"/>
      <c r="B51" s="23"/>
      <c r="C51" s="24"/>
      <c r="D51" s="25"/>
      <c r="E51" s="27"/>
      <c r="F51" s="45"/>
      <c r="G51" s="24"/>
      <c r="H51" s="23"/>
    </row>
    <row r="52" spans="1:8">
      <c r="A52" s="29"/>
      <c r="B52" s="23"/>
      <c r="C52" s="24"/>
      <c r="D52" s="25"/>
      <c r="E52" s="27"/>
      <c r="F52" s="45"/>
      <c r="G52" s="24"/>
      <c r="H52" s="23"/>
    </row>
    <row r="53" spans="1:8">
      <c r="A53" s="29"/>
      <c r="B53" s="23"/>
      <c r="C53" s="24"/>
      <c r="D53" s="25"/>
      <c r="E53" s="27"/>
      <c r="F53" s="45"/>
      <c r="G53" s="24"/>
      <c r="H53" s="23"/>
    </row>
    <row r="54" spans="1:8">
      <c r="A54" s="29"/>
      <c r="B54" s="23"/>
      <c r="C54" s="24"/>
      <c r="D54" s="25"/>
      <c r="E54" s="27"/>
      <c r="F54" s="45"/>
      <c r="G54" s="24"/>
      <c r="H54" s="23"/>
    </row>
    <row r="55" spans="1:8">
      <c r="A55" s="29"/>
      <c r="B55" s="23"/>
      <c r="C55" s="24"/>
      <c r="D55" s="25"/>
      <c r="E55" s="27"/>
      <c r="F55" s="45"/>
      <c r="G55" s="24"/>
      <c r="H55" s="23"/>
    </row>
    <row r="56" spans="1:8">
      <c r="A56" s="29"/>
      <c r="B56" s="23"/>
      <c r="C56" s="24"/>
      <c r="D56" s="25"/>
      <c r="E56" s="27"/>
      <c r="F56" s="45"/>
      <c r="G56" s="24"/>
      <c r="H56" s="23"/>
    </row>
    <row r="57" spans="1:8">
      <c r="A57" s="29"/>
      <c r="B57" s="23"/>
      <c r="C57" s="24"/>
      <c r="D57" s="25"/>
      <c r="E57" s="27"/>
      <c r="F57" s="45"/>
      <c r="G57" s="24"/>
      <c r="H57" s="23"/>
    </row>
    <row r="58" spans="1:8">
      <c r="A58" s="29"/>
      <c r="B58" s="23"/>
      <c r="C58" s="24"/>
      <c r="D58" s="25"/>
      <c r="E58" s="27"/>
      <c r="F58" s="45"/>
      <c r="G58" s="24"/>
      <c r="H58" s="23"/>
    </row>
    <row r="59" spans="1:8">
      <c r="A59" s="29"/>
      <c r="B59" s="23"/>
      <c r="C59" s="24"/>
      <c r="D59" s="25"/>
      <c r="E59" s="27"/>
      <c r="F59" s="45"/>
      <c r="G59" s="24"/>
      <c r="H59" s="23"/>
    </row>
    <row r="60" spans="1:8">
      <c r="A60" s="29"/>
      <c r="B60" s="23"/>
      <c r="C60" s="24"/>
      <c r="D60" s="25"/>
      <c r="E60" s="27"/>
      <c r="F60" s="45"/>
      <c r="G60" s="24"/>
      <c r="H60" s="23"/>
    </row>
    <row r="61" spans="1:8">
      <c r="A61" s="29"/>
      <c r="B61" s="23"/>
      <c r="C61" s="24"/>
      <c r="D61" s="25"/>
      <c r="E61" s="27"/>
      <c r="F61" s="45"/>
      <c r="G61" s="24"/>
      <c r="H61" s="23"/>
    </row>
    <row r="62" spans="1:8">
      <c r="A62" s="29"/>
      <c r="B62" s="23"/>
      <c r="C62" s="24"/>
      <c r="D62" s="25"/>
      <c r="E62" s="27"/>
      <c r="F62" s="45"/>
      <c r="G62" s="24"/>
      <c r="H62" s="23"/>
    </row>
    <row r="63" spans="1:8">
      <c r="A63" s="29"/>
      <c r="B63" s="23"/>
      <c r="C63" s="24"/>
      <c r="D63" s="25"/>
      <c r="E63" s="27"/>
      <c r="F63" s="45"/>
      <c r="G63" s="24"/>
      <c r="H63" s="23"/>
    </row>
    <row r="64" spans="1:8">
      <c r="A64" s="29"/>
      <c r="B64" s="23"/>
      <c r="C64" s="24"/>
      <c r="D64" s="25"/>
      <c r="E64" s="27"/>
      <c r="F64" s="45"/>
      <c r="G64" s="24"/>
      <c r="H64" s="23"/>
    </row>
    <row r="65" spans="1:8">
      <c r="A65" s="29"/>
      <c r="B65" s="23"/>
      <c r="C65" s="24"/>
      <c r="D65" s="25"/>
      <c r="E65" s="27"/>
      <c r="F65" s="45"/>
      <c r="G65" s="24"/>
      <c r="H65" s="23"/>
    </row>
    <row r="66" spans="1:8">
      <c r="A66" s="29"/>
      <c r="B66" s="23"/>
      <c r="C66" s="24"/>
      <c r="D66" s="25"/>
      <c r="E66" s="27"/>
      <c r="F66" s="45"/>
      <c r="G66" s="24"/>
      <c r="H66" s="23"/>
    </row>
    <row r="67" spans="1:8">
      <c r="A67" s="29"/>
      <c r="B67" s="23"/>
      <c r="C67" s="24"/>
      <c r="D67" s="25"/>
      <c r="E67" s="27"/>
      <c r="F67" s="45"/>
      <c r="G67" s="24"/>
      <c r="H67" s="23"/>
    </row>
    <row r="68" spans="1:8">
      <c r="A68" s="29"/>
      <c r="B68" s="23"/>
      <c r="C68" s="24"/>
      <c r="D68" s="25"/>
      <c r="E68" s="27"/>
      <c r="F68" s="45"/>
      <c r="G68" s="24"/>
      <c r="H68" s="23"/>
    </row>
    <row r="69" spans="1:8">
      <c r="A69" s="29"/>
      <c r="B69" s="23"/>
      <c r="C69" s="24"/>
      <c r="D69" s="25"/>
      <c r="E69" s="27"/>
      <c r="F69" s="45"/>
      <c r="G69" s="24"/>
      <c r="H69" s="23"/>
    </row>
    <row r="70" spans="1:8">
      <c r="A70" s="29"/>
      <c r="B70" s="23"/>
      <c r="C70" s="24"/>
      <c r="D70" s="25"/>
      <c r="E70" s="27"/>
      <c r="F70" s="45"/>
      <c r="G70" s="24"/>
      <c r="H70" s="23"/>
    </row>
    <row r="71" spans="1:8">
      <c r="A71" s="29"/>
      <c r="B71" s="23"/>
      <c r="C71" s="24"/>
      <c r="D71" s="25"/>
      <c r="E71" s="27"/>
      <c r="F71" s="45"/>
      <c r="G71" s="24"/>
      <c r="H71" s="23"/>
    </row>
    <row r="72" spans="1:8">
      <c r="A72" s="29"/>
      <c r="B72" s="23"/>
      <c r="C72" s="24"/>
      <c r="D72" s="25"/>
      <c r="E72" s="27"/>
      <c r="F72" s="45"/>
      <c r="G72" s="24"/>
      <c r="H72" s="23"/>
    </row>
    <row r="73" spans="1:8">
      <c r="A73" s="29"/>
      <c r="B73" s="23"/>
      <c r="C73" s="24"/>
      <c r="D73" s="25"/>
      <c r="E73" s="27"/>
      <c r="F73" s="45"/>
      <c r="G73" s="24"/>
      <c r="H73" s="23"/>
    </row>
    <row r="74" spans="1:8">
      <c r="A74" s="29"/>
      <c r="B74" s="23"/>
      <c r="C74" s="24"/>
      <c r="D74" s="25"/>
      <c r="E74" s="27"/>
      <c r="F74" s="45"/>
      <c r="G74" s="24"/>
      <c r="H74" s="23"/>
    </row>
    <row r="75" spans="1:8">
      <c r="A75" s="29"/>
      <c r="B75" s="23"/>
      <c r="C75" s="24"/>
      <c r="D75" s="25"/>
      <c r="E75" s="27"/>
      <c r="F75" s="45"/>
      <c r="G75" s="24"/>
      <c r="H75" s="23"/>
    </row>
    <row r="76" spans="1:8">
      <c r="A76" s="29"/>
      <c r="B76" s="23"/>
      <c r="C76" s="24"/>
      <c r="D76" s="25"/>
      <c r="E76" s="27"/>
      <c r="F76" s="45"/>
      <c r="G76" s="24"/>
      <c r="H76" s="23"/>
    </row>
    <row r="77" spans="1:8">
      <c r="A77" s="29"/>
      <c r="B77" s="23"/>
      <c r="C77" s="24"/>
      <c r="D77" s="25"/>
      <c r="E77" s="27"/>
      <c r="F77" s="45"/>
      <c r="G77" s="24"/>
      <c r="H77" s="23"/>
    </row>
    <row r="78" spans="1:8">
      <c r="A78" s="29"/>
      <c r="B78" s="23"/>
      <c r="C78" s="24"/>
      <c r="D78" s="25"/>
      <c r="E78" s="27"/>
      <c r="F78" s="45"/>
      <c r="G78" s="24"/>
      <c r="H78" s="23"/>
    </row>
    <row r="79" spans="1:8">
      <c r="A79" s="29"/>
      <c r="B79" s="23"/>
      <c r="C79" s="24"/>
      <c r="D79" s="25"/>
      <c r="E79" s="27"/>
      <c r="F79" s="45"/>
      <c r="G79" s="24"/>
      <c r="H79" s="23"/>
    </row>
    <row r="80" spans="1:8">
      <c r="A80" s="29"/>
      <c r="B80" s="23"/>
      <c r="C80" s="29"/>
      <c r="D80" s="25"/>
      <c r="E80" s="27"/>
      <c r="F80" s="45"/>
      <c r="G80" s="24"/>
      <c r="H80" s="23"/>
    </row>
    <row r="81" spans="1:8">
      <c r="A81" s="29"/>
      <c r="B81" s="23"/>
      <c r="C81" s="24"/>
      <c r="D81" s="25"/>
      <c r="E81" s="27"/>
      <c r="F81" s="45"/>
      <c r="G81" s="24"/>
      <c r="H81" s="23"/>
    </row>
    <row r="82" spans="1:8">
      <c r="A82" s="29"/>
      <c r="B82" s="23"/>
      <c r="C82" s="24"/>
      <c r="D82" s="25"/>
      <c r="E82" s="27"/>
      <c r="F82" s="45"/>
      <c r="G82" s="24"/>
      <c r="H82" s="23"/>
    </row>
    <row r="83" spans="1:8">
      <c r="A83" s="29"/>
      <c r="B83" s="50"/>
      <c r="C83" s="51"/>
      <c r="D83" s="25"/>
      <c r="E83" s="27"/>
      <c r="F83" s="45"/>
      <c r="G83" s="24"/>
      <c r="H83" s="23"/>
    </row>
    <row r="84" spans="1:8">
      <c r="A84" s="29"/>
      <c r="B84" s="50"/>
      <c r="C84" s="51"/>
      <c r="D84" s="25"/>
      <c r="E84" s="27"/>
      <c r="F84" s="45"/>
      <c r="G84" s="24"/>
      <c r="H84" s="23"/>
    </row>
    <row r="85" spans="1:8">
      <c r="A85" s="29"/>
      <c r="B85" s="50"/>
      <c r="C85" s="51"/>
      <c r="D85" s="25"/>
      <c r="E85" s="27"/>
      <c r="F85" s="45"/>
      <c r="G85" s="24"/>
      <c r="H85" s="23"/>
    </row>
    <row r="86" spans="1:8">
      <c r="A86" s="29"/>
      <c r="B86" s="23"/>
      <c r="C86" s="24"/>
      <c r="D86" s="25"/>
      <c r="E86" s="27"/>
      <c r="F86" s="45"/>
      <c r="G86" s="24"/>
      <c r="H86" s="23"/>
    </row>
    <row r="87" spans="1:8">
      <c r="A87" s="29"/>
      <c r="B87" s="23"/>
      <c r="C87" s="24"/>
      <c r="D87" s="25"/>
      <c r="E87" s="27"/>
      <c r="F87" s="45"/>
      <c r="G87" s="24"/>
      <c r="H87" s="23"/>
    </row>
    <row r="88" spans="1:8">
      <c r="A88" s="29"/>
      <c r="B88" s="23"/>
      <c r="C88" s="24"/>
      <c r="D88" s="25"/>
      <c r="E88" s="27"/>
      <c r="F88" s="45"/>
      <c r="G88" s="24"/>
      <c r="H88" s="23"/>
    </row>
    <row r="89" spans="1:8">
      <c r="A89" s="29"/>
      <c r="B89" s="23"/>
      <c r="C89" s="24"/>
      <c r="D89" s="25"/>
      <c r="E89" s="27"/>
      <c r="F89" s="45"/>
      <c r="G89" s="24"/>
      <c r="H89" s="23"/>
    </row>
    <row r="90" spans="1:8">
      <c r="A90" s="29"/>
      <c r="B90" s="23"/>
      <c r="C90" s="24"/>
      <c r="D90" s="25"/>
      <c r="E90" s="27"/>
      <c r="F90" s="45"/>
      <c r="G90" s="24"/>
      <c r="H90" s="23"/>
    </row>
    <row r="91" spans="1:8">
      <c r="A91" s="29"/>
      <c r="B91" s="23"/>
      <c r="C91" s="24"/>
      <c r="D91" s="25"/>
      <c r="E91" s="27"/>
      <c r="F91" s="45"/>
      <c r="G91" s="24"/>
      <c r="H91" s="23"/>
    </row>
    <row r="92" spans="1:8">
      <c r="A92" s="29"/>
      <c r="B92" s="23"/>
      <c r="C92" s="24"/>
      <c r="D92" s="25"/>
      <c r="E92" s="27"/>
      <c r="F92" s="45"/>
      <c r="G92" s="24"/>
      <c r="H92" s="23"/>
    </row>
    <row r="93" spans="1:8">
      <c r="A93" s="29"/>
      <c r="B93" s="23"/>
      <c r="C93" s="24"/>
      <c r="D93" s="25"/>
      <c r="E93" s="27"/>
      <c r="F93" s="45"/>
      <c r="G93" s="24"/>
      <c r="H93" s="23"/>
    </row>
    <row r="94" spans="1:8">
      <c r="A94" s="29"/>
      <c r="B94" s="23"/>
      <c r="C94" s="24"/>
      <c r="D94" s="25"/>
      <c r="E94" s="27"/>
      <c r="F94" s="45"/>
      <c r="G94" s="24"/>
      <c r="H94" s="23"/>
    </row>
    <row r="95" spans="1:8">
      <c r="A95" s="29"/>
      <c r="B95" s="23"/>
      <c r="C95" s="24"/>
      <c r="D95" s="25"/>
      <c r="E95" s="27"/>
      <c r="F95" s="45"/>
      <c r="G95" s="24"/>
      <c r="H95" s="23"/>
    </row>
    <row r="96" spans="1:8">
      <c r="A96" s="29"/>
      <c r="B96" s="23"/>
      <c r="C96" s="24"/>
      <c r="D96" s="25"/>
      <c r="E96" s="27"/>
      <c r="F96" s="45"/>
      <c r="G96" s="24"/>
      <c r="H96" s="23"/>
    </row>
    <row r="97" spans="1:8">
      <c r="A97" s="29"/>
      <c r="B97" s="23"/>
      <c r="C97" s="24"/>
      <c r="D97" s="25"/>
      <c r="E97" s="27"/>
      <c r="F97" s="45"/>
      <c r="G97" s="24"/>
      <c r="H97" s="23"/>
    </row>
    <row r="98" spans="1:8">
      <c r="A98" s="29"/>
      <c r="B98" s="23"/>
      <c r="C98" s="24"/>
      <c r="D98" s="25"/>
      <c r="E98" s="27"/>
      <c r="F98" s="45"/>
      <c r="G98" s="24"/>
      <c r="H98" s="23"/>
    </row>
    <row r="99" spans="1:8">
      <c r="A99" s="29"/>
      <c r="B99" s="23"/>
      <c r="C99" s="24"/>
      <c r="D99" s="25"/>
      <c r="E99" s="27"/>
      <c r="F99" s="45"/>
      <c r="G99" s="24"/>
      <c r="H99" s="23"/>
    </row>
    <row r="100" spans="1:8">
      <c r="A100" s="29"/>
      <c r="B100" s="23"/>
      <c r="C100" s="24"/>
      <c r="D100" s="25"/>
      <c r="E100" s="27"/>
      <c r="F100" s="45"/>
      <c r="G100" s="24"/>
      <c r="H100" s="23"/>
    </row>
    <row r="101" spans="1:8">
      <c r="A101" s="29"/>
      <c r="B101" s="23"/>
      <c r="C101" s="24"/>
      <c r="D101" s="25"/>
      <c r="E101" s="27"/>
      <c r="F101" s="45"/>
      <c r="G101" s="24"/>
      <c r="H101" s="23"/>
    </row>
    <row r="102" spans="1:8">
      <c r="A102" s="29"/>
      <c r="B102" s="23"/>
      <c r="C102" s="24"/>
      <c r="D102" s="25"/>
      <c r="E102" s="27"/>
      <c r="F102" s="45"/>
      <c r="G102" s="24"/>
      <c r="H102" s="23"/>
    </row>
    <row r="103" spans="1:8">
      <c r="A103" s="29"/>
      <c r="B103" s="23"/>
      <c r="C103" s="24"/>
      <c r="D103" s="25"/>
      <c r="E103" s="27"/>
      <c r="F103" s="45"/>
      <c r="G103" s="24"/>
      <c r="H103" s="23"/>
    </row>
    <row r="104" spans="1:8">
      <c r="A104" s="29"/>
      <c r="B104" s="23"/>
      <c r="C104" s="24"/>
      <c r="D104" s="25"/>
      <c r="E104" s="27"/>
      <c r="F104" s="45"/>
      <c r="G104" s="24"/>
      <c r="H104" s="23"/>
    </row>
    <row r="105" spans="1:8">
      <c r="A105" s="29"/>
      <c r="B105" s="23"/>
      <c r="C105" s="24"/>
      <c r="D105" s="25"/>
      <c r="E105" s="27"/>
      <c r="F105" s="45"/>
      <c r="G105" s="24"/>
      <c r="H105" s="23"/>
    </row>
    <row r="106" spans="1:8">
      <c r="A106" s="29"/>
      <c r="B106" s="23"/>
      <c r="C106" s="24"/>
      <c r="D106" s="25"/>
      <c r="E106" s="27"/>
      <c r="F106" s="45"/>
      <c r="G106" s="24"/>
      <c r="H106" s="23"/>
    </row>
    <row r="107" spans="1:8">
      <c r="A107" s="29"/>
      <c r="B107" s="23"/>
      <c r="C107" s="24"/>
      <c r="D107" s="25"/>
      <c r="E107" s="27"/>
      <c r="F107" s="45"/>
      <c r="G107" s="24"/>
      <c r="H107" s="23"/>
    </row>
    <row r="108" spans="1:8">
      <c r="A108" s="29"/>
      <c r="B108" s="23"/>
      <c r="C108" s="24"/>
      <c r="D108" s="25"/>
      <c r="E108" s="27"/>
      <c r="F108" s="45"/>
      <c r="G108" s="24"/>
      <c r="H108" s="23"/>
    </row>
    <row r="109" spans="1:8">
      <c r="A109" s="29"/>
      <c r="B109" s="23"/>
      <c r="C109" s="24"/>
      <c r="D109" s="25"/>
      <c r="E109" s="27"/>
      <c r="F109" s="45"/>
      <c r="G109" s="24"/>
      <c r="H109" s="23"/>
    </row>
    <row r="110" spans="1:8">
      <c r="A110" s="29"/>
      <c r="B110" s="23"/>
      <c r="C110" s="24"/>
      <c r="D110" s="25"/>
      <c r="E110" s="27"/>
      <c r="F110" s="45"/>
      <c r="G110" s="24"/>
      <c r="H110" s="23"/>
    </row>
    <row r="111" spans="1:8">
      <c r="A111" s="29"/>
      <c r="B111" s="23"/>
      <c r="C111" s="24"/>
      <c r="D111" s="25"/>
      <c r="E111" s="27"/>
      <c r="F111" s="45"/>
      <c r="G111" s="24"/>
      <c r="H111" s="23"/>
    </row>
    <row r="112" spans="1:8">
      <c r="A112" s="29"/>
      <c r="B112" s="23"/>
      <c r="C112" s="24"/>
      <c r="D112" s="25"/>
      <c r="E112" s="27"/>
      <c r="F112" s="45"/>
      <c r="G112" s="24"/>
      <c r="H112" s="23"/>
    </row>
    <row r="113" spans="1:8">
      <c r="A113" s="29"/>
      <c r="B113" s="23"/>
      <c r="C113" s="24"/>
      <c r="D113" s="25"/>
      <c r="E113" s="27"/>
      <c r="F113" s="45"/>
      <c r="G113" s="24"/>
      <c r="H113" s="23"/>
    </row>
    <row r="114" spans="1:8">
      <c r="A114" s="29"/>
      <c r="B114" s="23"/>
      <c r="C114" s="24"/>
      <c r="D114" s="25"/>
      <c r="E114" s="27"/>
      <c r="F114" s="45"/>
      <c r="G114" s="24"/>
      <c r="H114" s="23"/>
    </row>
    <row r="115" spans="1:8">
      <c r="A115" s="29"/>
      <c r="B115" s="23"/>
      <c r="C115" s="24"/>
      <c r="D115" s="25"/>
      <c r="E115" s="27"/>
      <c r="F115" s="45"/>
      <c r="G115" s="24"/>
      <c r="H115" s="23"/>
    </row>
    <row r="116" spans="1:8">
      <c r="A116" s="29"/>
      <c r="B116" s="23"/>
      <c r="C116" s="24"/>
      <c r="D116" s="25"/>
      <c r="E116" s="27"/>
      <c r="F116" s="45"/>
      <c r="G116" s="24"/>
      <c r="H116" s="23"/>
    </row>
    <row r="117" spans="1:8">
      <c r="A117" s="29"/>
      <c r="B117" s="23"/>
      <c r="C117" s="29"/>
      <c r="D117" s="25"/>
      <c r="E117" s="27"/>
      <c r="F117" s="45"/>
      <c r="G117" s="24"/>
      <c r="H117" s="23"/>
    </row>
    <row r="118" spans="1:8">
      <c r="A118" s="29"/>
      <c r="B118" s="23"/>
      <c r="C118" s="24"/>
      <c r="D118" s="25"/>
      <c r="E118" s="27"/>
      <c r="F118" s="45"/>
      <c r="G118" s="24"/>
      <c r="H118" s="23"/>
    </row>
    <row r="119" spans="1:8">
      <c r="A119" s="29"/>
      <c r="B119" s="23"/>
      <c r="C119" s="24"/>
      <c r="D119" s="25"/>
      <c r="E119" s="27"/>
      <c r="F119" s="45"/>
      <c r="G119" s="24"/>
      <c r="H119" s="23"/>
    </row>
    <row r="120" spans="1:8">
      <c r="A120" s="29"/>
      <c r="B120" s="50"/>
      <c r="C120" s="51"/>
      <c r="D120" s="25"/>
      <c r="E120" s="27"/>
      <c r="F120" s="45"/>
      <c r="G120" s="24"/>
      <c r="H120" s="23"/>
    </row>
    <row r="121" spans="1:8">
      <c r="A121" s="29"/>
      <c r="B121" s="50"/>
      <c r="C121" s="51"/>
      <c r="D121" s="25"/>
      <c r="E121" s="27"/>
      <c r="F121" s="45"/>
      <c r="G121" s="24"/>
      <c r="H121" s="23"/>
    </row>
    <row r="122" spans="1:8">
      <c r="A122" s="29"/>
      <c r="B122" s="50"/>
      <c r="C122" s="51"/>
      <c r="D122" s="25"/>
      <c r="E122" s="27"/>
      <c r="F122" s="45"/>
      <c r="G122" s="24"/>
      <c r="H122" s="23"/>
    </row>
    <row r="123" spans="1:8">
      <c r="A123" s="29"/>
      <c r="B123" s="23"/>
      <c r="C123" s="24"/>
      <c r="D123" s="25"/>
      <c r="E123" s="27"/>
      <c r="F123" s="45"/>
      <c r="G123" s="24"/>
      <c r="H123" s="23"/>
    </row>
    <row r="124" spans="1:8">
      <c r="A124" s="29"/>
      <c r="B124" s="23"/>
      <c r="C124" s="24"/>
      <c r="D124" s="25"/>
      <c r="E124" s="27"/>
      <c r="F124" s="45"/>
      <c r="G124" s="24"/>
      <c r="H124" s="23"/>
    </row>
    <row r="125" spans="1:8">
      <c r="A125" s="29"/>
      <c r="B125" s="23"/>
      <c r="C125" s="24"/>
      <c r="D125" s="25"/>
      <c r="E125" s="27"/>
      <c r="F125" s="45"/>
      <c r="G125" s="24"/>
      <c r="H125" s="23"/>
    </row>
    <row r="126" spans="1:8">
      <c r="A126" s="29"/>
      <c r="B126" s="23"/>
      <c r="C126" s="24"/>
      <c r="D126" s="25"/>
      <c r="E126" s="27"/>
      <c r="F126" s="45"/>
      <c r="G126" s="24"/>
      <c r="H126" s="23"/>
    </row>
    <row r="127" spans="1:8">
      <c r="A127" s="29"/>
      <c r="B127" s="23"/>
      <c r="C127" s="24"/>
      <c r="D127" s="25"/>
      <c r="E127" s="27"/>
      <c r="F127" s="45"/>
      <c r="G127" s="24"/>
      <c r="H127" s="23"/>
    </row>
    <row r="128" spans="1:8">
      <c r="A128" s="29"/>
      <c r="B128" s="23"/>
      <c r="C128" s="24"/>
      <c r="D128" s="25"/>
      <c r="E128" s="27"/>
      <c r="F128" s="45"/>
      <c r="G128" s="24"/>
      <c r="H128" s="23"/>
    </row>
    <row r="129" spans="1:8">
      <c r="A129" s="29"/>
      <c r="B129" s="23"/>
      <c r="C129" s="24"/>
      <c r="D129" s="25"/>
      <c r="E129" s="27"/>
      <c r="F129" s="45"/>
      <c r="G129" s="24"/>
      <c r="H129" s="23"/>
    </row>
    <row r="130" spans="1:8">
      <c r="A130" s="29"/>
      <c r="B130" s="23"/>
      <c r="C130" s="24"/>
      <c r="D130" s="25"/>
      <c r="E130" s="27"/>
      <c r="F130" s="45"/>
      <c r="G130" s="24"/>
      <c r="H130" s="23"/>
    </row>
    <row r="131" spans="1:8">
      <c r="A131" s="29"/>
      <c r="B131" s="23"/>
      <c r="C131" s="24"/>
      <c r="D131" s="25"/>
      <c r="E131" s="27"/>
      <c r="F131" s="45"/>
      <c r="G131" s="24"/>
      <c r="H131" s="23"/>
    </row>
    <row r="132" spans="1:8">
      <c r="A132" s="29"/>
      <c r="B132" s="23"/>
      <c r="C132" s="24"/>
      <c r="D132" s="25"/>
      <c r="E132" s="27"/>
      <c r="F132" s="45"/>
      <c r="G132" s="24"/>
      <c r="H132" s="23"/>
    </row>
    <row r="133" spans="1:8">
      <c r="A133" s="29"/>
      <c r="B133" s="23"/>
      <c r="C133" s="24"/>
      <c r="D133" s="25"/>
      <c r="E133" s="27"/>
      <c r="F133" s="45"/>
      <c r="G133" s="24"/>
      <c r="H133" s="23"/>
    </row>
    <row r="134" spans="1:8">
      <c r="A134" s="29"/>
      <c r="B134" s="23"/>
      <c r="C134" s="24"/>
      <c r="D134" s="25"/>
      <c r="E134" s="27"/>
      <c r="F134" s="45"/>
      <c r="G134" s="24"/>
      <c r="H134" s="23"/>
    </row>
    <row r="135" spans="1:8">
      <c r="A135" s="29"/>
      <c r="B135" s="23"/>
      <c r="C135" s="24"/>
      <c r="D135" s="25"/>
      <c r="E135" s="27"/>
      <c r="F135" s="45"/>
      <c r="G135" s="24"/>
      <c r="H135" s="23"/>
    </row>
    <row r="136" spans="1:8">
      <c r="A136" s="29"/>
      <c r="B136" s="23"/>
      <c r="C136" s="24"/>
      <c r="D136" s="25"/>
      <c r="E136" s="27"/>
      <c r="F136" s="45"/>
      <c r="G136" s="24"/>
      <c r="H136" s="23"/>
    </row>
    <row r="137" spans="1:8">
      <c r="A137" s="29"/>
      <c r="B137" s="23"/>
      <c r="C137" s="24"/>
      <c r="D137" s="25"/>
      <c r="E137" s="27"/>
      <c r="F137" s="45"/>
      <c r="G137" s="24"/>
      <c r="H137" s="23"/>
    </row>
    <row r="138" spans="1:8">
      <c r="A138" s="29"/>
      <c r="B138" s="23"/>
      <c r="C138" s="24"/>
      <c r="D138" s="25"/>
      <c r="E138" s="27"/>
      <c r="F138" s="45"/>
      <c r="G138" s="24"/>
      <c r="H138" s="23"/>
    </row>
    <row r="139" spans="1:8">
      <c r="A139" s="29"/>
      <c r="B139" s="23"/>
      <c r="C139" s="24"/>
      <c r="D139" s="25"/>
      <c r="E139" s="27"/>
      <c r="F139" s="45"/>
      <c r="G139" s="24"/>
      <c r="H139" s="23"/>
    </row>
    <row r="140" spans="1:8">
      <c r="A140" s="29"/>
      <c r="B140" s="23"/>
      <c r="C140" s="24"/>
      <c r="D140" s="25"/>
      <c r="E140" s="27"/>
      <c r="F140" s="45"/>
      <c r="G140" s="24"/>
      <c r="H140" s="23"/>
    </row>
    <row r="141" spans="1:8">
      <c r="A141" s="29"/>
      <c r="B141" s="23"/>
      <c r="C141" s="24"/>
      <c r="D141" s="25"/>
      <c r="E141" s="27"/>
      <c r="F141" s="45"/>
      <c r="G141" s="24"/>
      <c r="H141" s="23"/>
    </row>
    <row r="142" spans="1:8">
      <c r="A142" s="29"/>
      <c r="B142" s="23"/>
      <c r="C142" s="24"/>
      <c r="D142" s="25"/>
      <c r="E142" s="27"/>
      <c r="F142" s="45"/>
      <c r="G142" s="24"/>
      <c r="H142" s="23"/>
    </row>
    <row r="143" spans="1:8">
      <c r="A143" s="29"/>
      <c r="B143" s="23"/>
      <c r="C143" s="24"/>
      <c r="D143" s="25"/>
      <c r="E143" s="27"/>
      <c r="F143" s="45"/>
      <c r="G143" s="24"/>
      <c r="H143" s="23"/>
    </row>
    <row r="144" spans="1:8">
      <c r="A144" s="29"/>
      <c r="B144" s="23"/>
      <c r="C144" s="24"/>
      <c r="D144" s="25"/>
      <c r="E144" s="27"/>
      <c r="F144" s="45"/>
      <c r="G144" s="24"/>
      <c r="H144" s="23"/>
    </row>
    <row r="145" spans="1:8">
      <c r="A145" s="29"/>
      <c r="B145" s="23"/>
      <c r="C145" s="24"/>
      <c r="D145" s="25"/>
      <c r="E145" s="27"/>
      <c r="F145" s="45"/>
      <c r="G145" s="24"/>
      <c r="H145" s="23"/>
    </row>
    <row r="146" spans="1:8">
      <c r="A146" s="29"/>
      <c r="B146" s="23"/>
      <c r="C146" s="24"/>
      <c r="D146" s="25"/>
      <c r="E146" s="27"/>
      <c r="F146" s="45"/>
      <c r="G146" s="24"/>
      <c r="H146" s="23"/>
    </row>
    <row r="147" spans="1:8">
      <c r="A147" s="29"/>
      <c r="B147" s="23"/>
      <c r="C147" s="24"/>
      <c r="D147" s="25"/>
      <c r="E147" s="27"/>
      <c r="F147" s="45"/>
      <c r="G147" s="24"/>
      <c r="H147" s="23"/>
    </row>
    <row r="148" spans="1:8">
      <c r="A148" s="29"/>
      <c r="B148" s="23"/>
      <c r="C148" s="24"/>
      <c r="D148" s="25"/>
      <c r="E148" s="27"/>
      <c r="F148" s="45"/>
      <c r="G148" s="24"/>
      <c r="H148" s="23"/>
    </row>
    <row r="149" spans="1:8">
      <c r="A149" s="29"/>
      <c r="B149" s="23"/>
      <c r="C149" s="24"/>
      <c r="D149" s="25"/>
      <c r="E149" s="27"/>
      <c r="F149" s="45"/>
      <c r="G149" s="24"/>
      <c r="H149" s="23"/>
    </row>
    <row r="150" spans="1:8">
      <c r="A150" s="29"/>
      <c r="B150" s="23"/>
      <c r="C150" s="24"/>
      <c r="D150" s="25"/>
      <c r="E150" s="27"/>
      <c r="F150" s="45"/>
      <c r="G150" s="24"/>
      <c r="H150" s="23"/>
    </row>
    <row r="151" spans="1:8">
      <c r="A151" s="29"/>
      <c r="B151" s="23"/>
      <c r="C151" s="24"/>
      <c r="D151" s="25"/>
      <c r="E151" s="27"/>
      <c r="F151" s="45"/>
      <c r="G151" s="24"/>
      <c r="H151" s="23"/>
    </row>
    <row r="152" spans="1:8">
      <c r="A152" s="29"/>
      <c r="B152" s="23"/>
      <c r="C152" s="24"/>
      <c r="D152" s="25"/>
      <c r="E152" s="27"/>
      <c r="F152" s="45"/>
      <c r="G152" s="24"/>
      <c r="H152" s="23"/>
    </row>
    <row r="153" spans="1:8">
      <c r="A153" s="29"/>
      <c r="B153" s="23"/>
      <c r="C153" s="24"/>
      <c r="D153" s="25"/>
      <c r="E153" s="27"/>
      <c r="F153" s="45"/>
      <c r="G153" s="24"/>
      <c r="H153" s="23"/>
    </row>
    <row r="154" spans="1:8">
      <c r="A154" s="29"/>
      <c r="B154" s="23"/>
      <c r="C154" s="29"/>
      <c r="D154" s="25"/>
      <c r="E154" s="27"/>
      <c r="F154" s="45"/>
      <c r="G154" s="24"/>
      <c r="H154" s="23"/>
    </row>
    <row r="155" spans="1:8">
      <c r="A155" s="29"/>
      <c r="B155" s="23"/>
      <c r="C155" s="24"/>
      <c r="D155" s="25"/>
      <c r="E155" s="27"/>
      <c r="F155" s="45"/>
      <c r="G155" s="24"/>
      <c r="H155" s="23"/>
    </row>
    <row r="156" spans="1:8">
      <c r="A156" s="29"/>
      <c r="B156" s="23"/>
      <c r="C156" s="24"/>
      <c r="D156" s="25"/>
      <c r="E156" s="27"/>
      <c r="F156" s="45"/>
      <c r="G156" s="24"/>
      <c r="H156" s="23"/>
    </row>
    <row r="157" spans="1:8">
      <c r="A157" s="29"/>
      <c r="B157" s="50"/>
      <c r="C157" s="51"/>
      <c r="D157" s="25"/>
      <c r="E157" s="27"/>
      <c r="F157" s="45"/>
      <c r="G157" s="24"/>
      <c r="H157" s="23"/>
    </row>
    <row r="158" spans="1:8">
      <c r="A158" s="29"/>
      <c r="B158" s="50"/>
      <c r="C158" s="51"/>
      <c r="D158" s="25"/>
      <c r="E158" s="27"/>
      <c r="F158" s="45"/>
      <c r="G158" s="24"/>
      <c r="H158" s="23"/>
    </row>
    <row r="159" spans="1:8">
      <c r="A159" s="29"/>
      <c r="B159" s="50"/>
      <c r="C159" s="51"/>
      <c r="D159" s="25"/>
      <c r="E159" s="27"/>
      <c r="F159" s="45"/>
      <c r="G159" s="24"/>
      <c r="H159" s="23"/>
    </row>
    <row r="160" spans="1:8">
      <c r="A160" s="29"/>
      <c r="B160" s="23"/>
      <c r="C160" s="24"/>
      <c r="D160" s="25"/>
      <c r="E160" s="27"/>
      <c r="F160" s="45"/>
      <c r="G160" s="24"/>
      <c r="H160" s="23"/>
    </row>
    <row r="161" spans="1:8">
      <c r="A161" s="29"/>
      <c r="B161" s="23"/>
      <c r="C161" s="24"/>
      <c r="D161" s="25"/>
      <c r="E161" s="27"/>
      <c r="F161" s="45"/>
      <c r="G161" s="24"/>
      <c r="H161" s="23"/>
    </row>
    <row r="162" spans="1:8">
      <c r="A162" s="29"/>
      <c r="B162" s="23"/>
      <c r="C162" s="24"/>
      <c r="D162" s="25"/>
      <c r="E162" s="27"/>
      <c r="F162" s="45"/>
      <c r="G162" s="24"/>
      <c r="H162" s="23"/>
    </row>
    <row r="163" spans="1:8">
      <c r="A163" s="29"/>
      <c r="B163" s="23"/>
      <c r="C163" s="24"/>
      <c r="D163" s="25"/>
      <c r="E163" s="27"/>
      <c r="F163" s="45"/>
      <c r="G163" s="24"/>
      <c r="H163" s="23"/>
    </row>
    <row r="164" spans="1:8">
      <c r="A164" s="29"/>
      <c r="B164" s="23"/>
      <c r="C164" s="24"/>
      <c r="D164" s="25"/>
      <c r="E164" s="27"/>
      <c r="F164" s="45"/>
      <c r="G164" s="24"/>
      <c r="H164" s="23"/>
    </row>
    <row r="165" spans="1:8">
      <c r="A165" s="29"/>
      <c r="B165" s="23"/>
      <c r="C165" s="24"/>
      <c r="D165" s="25"/>
      <c r="E165" s="27"/>
      <c r="F165" s="45"/>
      <c r="G165" s="24"/>
      <c r="H165" s="23"/>
    </row>
    <row r="166" spans="1:8">
      <c r="A166" s="29"/>
      <c r="B166" s="23"/>
      <c r="C166" s="24"/>
      <c r="D166" s="25"/>
      <c r="E166" s="27"/>
      <c r="F166" s="45"/>
      <c r="G166" s="24"/>
      <c r="H166" s="23"/>
    </row>
    <row r="167" spans="1:8">
      <c r="A167" s="29"/>
      <c r="B167" s="23"/>
      <c r="C167" s="24"/>
      <c r="D167" s="25"/>
      <c r="E167" s="27"/>
      <c r="F167" s="45"/>
      <c r="G167" s="24"/>
      <c r="H167" s="23"/>
    </row>
    <row r="168" spans="1:8">
      <c r="A168" s="29"/>
      <c r="B168" s="23"/>
      <c r="C168" s="24"/>
      <c r="D168" s="25"/>
      <c r="E168" s="27"/>
      <c r="F168" s="45"/>
      <c r="G168" s="24"/>
      <c r="H168" s="23"/>
    </row>
    <row r="169" spans="1:8">
      <c r="A169" s="29"/>
      <c r="B169" s="23"/>
      <c r="C169" s="24"/>
      <c r="D169" s="25"/>
      <c r="E169" s="27"/>
      <c r="F169" s="45"/>
      <c r="G169" s="24"/>
      <c r="H169" s="23"/>
    </row>
    <row r="170" spans="1:8">
      <c r="A170" s="29"/>
      <c r="B170" s="23"/>
      <c r="C170" s="24"/>
      <c r="D170" s="25"/>
      <c r="E170" s="27"/>
      <c r="F170" s="45"/>
      <c r="G170" s="24"/>
      <c r="H170" s="23"/>
    </row>
    <row r="171" spans="1:8">
      <c r="A171" s="29"/>
      <c r="B171" s="23"/>
      <c r="C171" s="24"/>
      <c r="D171" s="25"/>
      <c r="E171" s="27"/>
      <c r="F171" s="45"/>
      <c r="G171" s="24"/>
      <c r="H171" s="23"/>
    </row>
    <row r="172" spans="1:8">
      <c r="A172" s="29"/>
      <c r="B172" s="23"/>
      <c r="C172" s="24"/>
      <c r="D172" s="25"/>
      <c r="E172" s="27"/>
      <c r="F172" s="45"/>
      <c r="G172" s="24"/>
      <c r="H172" s="23"/>
    </row>
    <row r="173" spans="1:8">
      <c r="A173" s="29"/>
      <c r="B173" s="23"/>
      <c r="C173" s="24"/>
      <c r="D173" s="25"/>
      <c r="E173" s="27"/>
      <c r="F173" s="45"/>
      <c r="G173" s="24"/>
      <c r="H173" s="23"/>
    </row>
    <row r="174" spans="1:8">
      <c r="A174" s="29"/>
      <c r="B174" s="23"/>
      <c r="C174" s="24"/>
      <c r="D174" s="25"/>
      <c r="E174" s="27"/>
      <c r="F174" s="45"/>
      <c r="G174" s="24"/>
      <c r="H174" s="23"/>
    </row>
    <row r="175" spans="1:8">
      <c r="A175" s="29"/>
      <c r="B175" s="23"/>
      <c r="C175" s="24"/>
      <c r="D175" s="25"/>
      <c r="E175" s="27"/>
      <c r="F175" s="45"/>
      <c r="G175" s="24"/>
      <c r="H175" s="23"/>
    </row>
    <row r="176" spans="1:8">
      <c r="A176" s="29"/>
      <c r="B176" s="23"/>
      <c r="C176" s="24"/>
      <c r="D176" s="25"/>
      <c r="E176" s="27"/>
      <c r="F176" s="45"/>
      <c r="G176" s="24"/>
      <c r="H176" s="23"/>
    </row>
    <row r="177" spans="1:8">
      <c r="A177" s="29"/>
      <c r="B177" s="23"/>
      <c r="C177" s="24"/>
      <c r="D177" s="25"/>
      <c r="E177" s="27"/>
      <c r="F177" s="45"/>
      <c r="G177" s="24"/>
      <c r="H177" s="23"/>
    </row>
    <row r="178" spans="1:8">
      <c r="A178" s="29"/>
      <c r="B178" s="23"/>
      <c r="C178" s="24"/>
      <c r="D178" s="25"/>
      <c r="E178" s="27"/>
      <c r="F178" s="45"/>
      <c r="G178" s="24"/>
      <c r="H178" s="23"/>
    </row>
    <row r="179" spans="1:8">
      <c r="A179" s="29"/>
      <c r="B179" s="23"/>
      <c r="C179" s="24"/>
      <c r="D179" s="25"/>
      <c r="E179" s="27"/>
      <c r="F179" s="45"/>
      <c r="G179" s="24"/>
      <c r="H179" s="23"/>
    </row>
    <row r="180" spans="1:8">
      <c r="A180" s="29"/>
      <c r="B180" s="23"/>
      <c r="C180" s="24"/>
      <c r="D180" s="25"/>
      <c r="E180" s="27"/>
      <c r="F180" s="45"/>
      <c r="G180" s="24"/>
      <c r="H180" s="23"/>
    </row>
    <row r="181" spans="1:8">
      <c r="A181" s="29"/>
      <c r="B181" s="23"/>
      <c r="C181" s="24"/>
      <c r="D181" s="25"/>
      <c r="E181" s="27"/>
      <c r="F181" s="45"/>
      <c r="G181" s="24"/>
      <c r="H181" s="23"/>
    </row>
    <row r="182" spans="1:8">
      <c r="A182" s="29"/>
      <c r="B182" s="23"/>
      <c r="C182" s="24"/>
      <c r="D182" s="25"/>
      <c r="E182" s="27"/>
      <c r="F182" s="45"/>
      <c r="G182" s="24"/>
      <c r="H182" s="23"/>
    </row>
    <row r="183" spans="1:8">
      <c r="A183" s="29"/>
      <c r="B183" s="23"/>
      <c r="C183" s="24"/>
      <c r="D183" s="25"/>
      <c r="E183" s="27"/>
      <c r="F183" s="45"/>
      <c r="G183" s="24"/>
      <c r="H183" s="23"/>
    </row>
    <row r="184" spans="1:8">
      <c r="A184" s="29"/>
      <c r="B184" s="23"/>
      <c r="C184" s="24"/>
      <c r="D184" s="25"/>
      <c r="E184" s="27"/>
      <c r="F184" s="45"/>
      <c r="G184" s="24"/>
      <c r="H184" s="23"/>
    </row>
    <row r="185" spans="1:8">
      <c r="A185" s="29"/>
      <c r="B185" s="23"/>
      <c r="C185" s="24"/>
      <c r="D185" s="25"/>
      <c r="E185" s="27"/>
      <c r="F185" s="45"/>
      <c r="G185" s="24"/>
      <c r="H185" s="23"/>
    </row>
    <row r="186" spans="1:8">
      <c r="A186" s="29"/>
      <c r="B186" s="23"/>
      <c r="C186" s="24"/>
      <c r="D186" s="25"/>
      <c r="E186" s="27"/>
      <c r="F186" s="45"/>
      <c r="G186" s="24"/>
      <c r="H186" s="23"/>
    </row>
    <row r="187" spans="1:8">
      <c r="A187" s="29"/>
      <c r="B187" s="23"/>
      <c r="C187" s="24"/>
      <c r="D187" s="25"/>
      <c r="E187" s="27"/>
      <c r="F187" s="45"/>
      <c r="G187" s="24"/>
      <c r="H187" s="23"/>
    </row>
    <row r="188" spans="1:8">
      <c r="A188" s="29"/>
      <c r="B188" s="23"/>
      <c r="C188" s="24"/>
      <c r="D188" s="25"/>
      <c r="E188" s="27"/>
      <c r="F188" s="45"/>
      <c r="G188" s="24"/>
      <c r="H188" s="23"/>
    </row>
    <row r="189" spans="1:8">
      <c r="A189" s="29"/>
      <c r="B189" s="23"/>
      <c r="C189" s="24"/>
      <c r="D189" s="25"/>
      <c r="E189" s="27"/>
      <c r="F189" s="45"/>
      <c r="G189" s="24"/>
      <c r="H189" s="23"/>
    </row>
    <row r="190" spans="1:8">
      <c r="A190" s="29"/>
      <c r="B190" s="23"/>
      <c r="C190" s="24"/>
      <c r="D190" s="25"/>
      <c r="E190" s="27"/>
      <c r="F190" s="45"/>
      <c r="G190" s="24"/>
      <c r="H190" s="23"/>
    </row>
    <row r="191" spans="1:8">
      <c r="A191" s="29"/>
      <c r="B191" s="23"/>
      <c r="C191" s="29"/>
      <c r="D191" s="25"/>
      <c r="E191" s="27"/>
      <c r="F191" s="45"/>
      <c r="G191" s="24"/>
      <c r="H191" s="23"/>
    </row>
    <row r="192" spans="1:8">
      <c r="A192" s="29"/>
      <c r="B192" s="23"/>
      <c r="C192" s="24"/>
      <c r="D192" s="25"/>
      <c r="E192" s="27"/>
      <c r="F192" s="45"/>
      <c r="G192" s="24"/>
      <c r="H192" s="23"/>
    </row>
    <row r="193" spans="1:8">
      <c r="A193" s="29"/>
      <c r="B193" s="23"/>
      <c r="C193" s="24"/>
      <c r="D193" s="25"/>
      <c r="E193" s="27"/>
      <c r="F193" s="45"/>
      <c r="G193" s="24"/>
      <c r="H193" s="23"/>
    </row>
    <row r="194" spans="1:8">
      <c r="A194" s="29"/>
      <c r="B194" s="50"/>
      <c r="C194" s="51"/>
      <c r="D194" s="25"/>
      <c r="E194" s="27"/>
      <c r="F194" s="45"/>
      <c r="G194" s="24"/>
      <c r="H194" s="23"/>
    </row>
    <row r="195" spans="1:8">
      <c r="A195" s="29"/>
      <c r="B195" s="50"/>
      <c r="C195" s="51"/>
      <c r="D195" s="25"/>
      <c r="E195" s="27"/>
      <c r="F195" s="45"/>
      <c r="G195" s="24"/>
      <c r="H195" s="23"/>
    </row>
    <row r="196" spans="1:8">
      <c r="A196" s="29"/>
      <c r="B196" s="50"/>
      <c r="C196" s="51"/>
      <c r="D196" s="25"/>
      <c r="E196" s="27"/>
      <c r="F196" s="45"/>
      <c r="G196" s="24"/>
      <c r="H196" s="23"/>
    </row>
    <row r="197" spans="1:8">
      <c r="A197" s="29"/>
      <c r="B197" s="23"/>
      <c r="C197" s="24"/>
      <c r="D197" s="25"/>
      <c r="E197" s="27"/>
      <c r="F197" s="45"/>
      <c r="G197" s="24"/>
      <c r="H197" s="23"/>
    </row>
    <row r="198" spans="1:8">
      <c r="A198" s="29"/>
      <c r="B198" s="23"/>
      <c r="C198" s="24"/>
      <c r="D198" s="25"/>
      <c r="E198" s="27"/>
      <c r="F198" s="45"/>
      <c r="G198" s="24"/>
      <c r="H198" s="23"/>
    </row>
    <row r="199" spans="1:8">
      <c r="A199" s="29"/>
      <c r="B199" s="23"/>
      <c r="C199" s="24"/>
      <c r="D199" s="25"/>
      <c r="E199" s="27"/>
      <c r="F199" s="45"/>
      <c r="G199" s="24"/>
      <c r="H199" s="23"/>
    </row>
    <row r="200" spans="1:8">
      <c r="A200" s="29"/>
      <c r="B200" s="23"/>
      <c r="C200" s="24"/>
      <c r="D200" s="25"/>
      <c r="E200" s="27"/>
      <c r="F200" s="45"/>
      <c r="G200" s="24"/>
      <c r="H200" s="23"/>
    </row>
    <row r="201" spans="1:8">
      <c r="A201" s="29"/>
      <c r="B201" s="23"/>
      <c r="C201" s="24"/>
      <c r="D201" s="25"/>
      <c r="E201" s="27"/>
      <c r="F201" s="45"/>
      <c r="G201" s="24"/>
      <c r="H201" s="23"/>
    </row>
    <row r="202" spans="1:8">
      <c r="A202" s="29"/>
      <c r="B202" s="23"/>
      <c r="C202" s="24"/>
      <c r="D202" s="25"/>
      <c r="E202" s="27"/>
      <c r="F202" s="45"/>
      <c r="G202" s="24"/>
      <c r="H202" s="23"/>
    </row>
    <row r="203" spans="1:8">
      <c r="A203" s="29"/>
      <c r="B203" s="23"/>
      <c r="C203" s="24"/>
      <c r="D203" s="25"/>
      <c r="E203" s="27"/>
      <c r="F203" s="45"/>
      <c r="G203" s="24"/>
      <c r="H203" s="23"/>
    </row>
    <row r="204" spans="1:8">
      <c r="A204" s="29"/>
      <c r="B204" s="23"/>
      <c r="C204" s="24"/>
      <c r="D204" s="25"/>
      <c r="E204" s="27"/>
      <c r="F204" s="45"/>
      <c r="G204" s="24"/>
      <c r="H204" s="23"/>
    </row>
    <row r="205" spans="1:8">
      <c r="A205" s="29"/>
      <c r="B205" s="23"/>
      <c r="C205" s="24"/>
      <c r="D205" s="25"/>
      <c r="E205" s="27"/>
      <c r="F205" s="45"/>
      <c r="G205" s="24"/>
      <c r="H205" s="23"/>
    </row>
    <row r="206" spans="1:8">
      <c r="A206" s="29"/>
      <c r="B206" s="23"/>
      <c r="C206" s="24"/>
      <c r="D206" s="25"/>
      <c r="E206" s="27"/>
      <c r="F206" s="45"/>
      <c r="G206" s="24"/>
      <c r="H206" s="23"/>
    </row>
    <row r="207" spans="1:8">
      <c r="A207" s="29"/>
      <c r="B207" s="23"/>
      <c r="C207" s="24"/>
      <c r="D207" s="25"/>
      <c r="E207" s="27"/>
      <c r="F207" s="45"/>
      <c r="G207" s="24"/>
      <c r="H207" s="23"/>
    </row>
    <row r="208" spans="1:8">
      <c r="A208" s="29"/>
      <c r="B208" s="23"/>
      <c r="C208" s="24"/>
      <c r="D208" s="25"/>
      <c r="E208" s="27"/>
      <c r="F208" s="45"/>
      <c r="G208" s="24"/>
      <c r="H208" s="23"/>
    </row>
    <row r="209" spans="1:8">
      <c r="A209" s="29"/>
      <c r="B209" s="23"/>
      <c r="C209" s="24"/>
      <c r="D209" s="25"/>
      <c r="E209" s="27"/>
      <c r="F209" s="45"/>
      <c r="G209" s="24"/>
      <c r="H209" s="23"/>
    </row>
    <row r="210" spans="1:8">
      <c r="A210" s="29"/>
      <c r="B210" s="23"/>
      <c r="C210" s="24"/>
      <c r="D210" s="25"/>
      <c r="E210" s="27"/>
      <c r="F210" s="45"/>
      <c r="G210" s="24"/>
      <c r="H210" s="23"/>
    </row>
    <row r="211" spans="1:8">
      <c r="A211" s="29"/>
      <c r="B211" s="23"/>
      <c r="C211" s="24"/>
      <c r="D211" s="25"/>
      <c r="E211" s="27"/>
      <c r="F211" s="45"/>
      <c r="G211" s="24"/>
      <c r="H211" s="23"/>
    </row>
    <row r="212" spans="1:8">
      <c r="A212" s="29"/>
      <c r="B212" s="23"/>
      <c r="C212" s="24"/>
      <c r="D212" s="25"/>
      <c r="E212" s="27"/>
      <c r="F212" s="45"/>
      <c r="G212" s="24"/>
      <c r="H212" s="23"/>
    </row>
    <row r="213" spans="1:8">
      <c r="A213" s="29"/>
      <c r="B213" s="23"/>
      <c r="C213" s="24"/>
      <c r="D213" s="25"/>
      <c r="E213" s="27"/>
      <c r="F213" s="45"/>
      <c r="G213" s="24"/>
      <c r="H213" s="23"/>
    </row>
    <row r="214" spans="1:8">
      <c r="A214" s="29"/>
      <c r="B214" s="23"/>
      <c r="C214" s="24"/>
      <c r="D214" s="25"/>
      <c r="E214" s="27"/>
      <c r="F214" s="45"/>
      <c r="G214" s="24"/>
      <c r="H214" s="23"/>
    </row>
    <row r="215" spans="1:8">
      <c r="A215" s="29"/>
      <c r="B215" s="23"/>
      <c r="C215" s="24"/>
      <c r="D215" s="25"/>
      <c r="E215" s="27"/>
      <c r="F215" s="45"/>
      <c r="G215" s="24"/>
      <c r="H215" s="23"/>
    </row>
    <row r="216" spans="1:8">
      <c r="A216" s="29"/>
      <c r="B216" s="23"/>
      <c r="C216" s="24"/>
      <c r="D216" s="25"/>
      <c r="E216" s="27"/>
      <c r="F216" s="45"/>
      <c r="G216" s="24"/>
      <c r="H216" s="23"/>
    </row>
    <row r="217" spans="1:8">
      <c r="A217" s="29"/>
      <c r="B217" s="23"/>
      <c r="C217" s="24"/>
      <c r="D217" s="25"/>
      <c r="E217" s="27"/>
      <c r="F217" s="45"/>
      <c r="G217" s="24"/>
      <c r="H217" s="23"/>
    </row>
    <row r="218" spans="1:8">
      <c r="A218" s="29"/>
      <c r="B218" s="23"/>
      <c r="C218" s="24"/>
      <c r="D218" s="25"/>
      <c r="E218" s="27"/>
      <c r="F218" s="45"/>
      <c r="G218" s="24"/>
      <c r="H218" s="23"/>
    </row>
    <row r="219" spans="1:8">
      <c r="A219" s="29"/>
      <c r="B219" s="23"/>
      <c r="C219" s="24"/>
      <c r="D219" s="25"/>
      <c r="E219" s="27"/>
      <c r="F219" s="45"/>
      <c r="G219" s="24"/>
      <c r="H219" s="23"/>
    </row>
    <row r="220" spans="1:8">
      <c r="A220" s="29"/>
      <c r="B220" s="23"/>
      <c r="C220" s="24"/>
      <c r="D220" s="25"/>
      <c r="E220" s="27"/>
      <c r="F220" s="45"/>
      <c r="G220" s="24"/>
      <c r="H220" s="23"/>
    </row>
    <row r="221" spans="1:8">
      <c r="A221" s="29"/>
      <c r="B221" s="23"/>
      <c r="C221" s="24"/>
      <c r="D221" s="25"/>
      <c r="E221" s="27"/>
      <c r="F221" s="45"/>
      <c r="G221" s="24"/>
      <c r="H221" s="23"/>
    </row>
    <row r="222" spans="1:8">
      <c r="A222" s="29"/>
      <c r="B222" s="23"/>
      <c r="C222" s="24"/>
      <c r="D222" s="25"/>
      <c r="E222" s="27"/>
      <c r="F222" s="45"/>
      <c r="G222" s="24"/>
      <c r="H222" s="23"/>
    </row>
    <row r="223" spans="1:8">
      <c r="A223" s="29"/>
      <c r="B223" s="23"/>
      <c r="C223" s="24"/>
      <c r="D223" s="25"/>
      <c r="E223" s="27"/>
      <c r="F223" s="45"/>
      <c r="G223" s="24"/>
      <c r="H223" s="23"/>
    </row>
    <row r="224" spans="1:8">
      <c r="A224" s="29"/>
      <c r="B224" s="23"/>
      <c r="C224" s="24"/>
      <c r="D224" s="25"/>
      <c r="E224" s="27"/>
      <c r="F224" s="45"/>
      <c r="G224" s="24"/>
      <c r="H224" s="23"/>
    </row>
    <row r="225" spans="1:8">
      <c r="A225" s="29"/>
      <c r="B225" s="23"/>
      <c r="C225" s="24"/>
      <c r="D225" s="25"/>
      <c r="E225" s="27"/>
      <c r="F225" s="45"/>
      <c r="G225" s="24"/>
      <c r="H225" s="23"/>
    </row>
    <row r="226" spans="1:8">
      <c r="A226" s="29"/>
      <c r="B226" s="23"/>
      <c r="C226" s="24"/>
      <c r="D226" s="25"/>
      <c r="E226" s="27"/>
      <c r="F226" s="45"/>
      <c r="G226" s="24"/>
      <c r="H226" s="23"/>
    </row>
    <row r="227" spans="1:8">
      <c r="A227" s="29"/>
      <c r="B227" s="23"/>
      <c r="C227" s="24"/>
      <c r="D227" s="25"/>
      <c r="E227" s="27"/>
      <c r="F227" s="45"/>
      <c r="G227" s="24"/>
      <c r="H227" s="23"/>
    </row>
    <row r="228" spans="1:8">
      <c r="A228" s="29"/>
      <c r="B228" s="23"/>
      <c r="C228" s="29"/>
      <c r="D228" s="25"/>
      <c r="E228" s="27"/>
      <c r="F228" s="45"/>
      <c r="G228" s="24"/>
      <c r="H228" s="23"/>
    </row>
    <row r="229" spans="1:8">
      <c r="A229" s="29"/>
      <c r="B229" s="23"/>
      <c r="C229" s="24"/>
      <c r="D229" s="25"/>
      <c r="E229" s="27"/>
      <c r="F229" s="45"/>
      <c r="G229" s="24"/>
      <c r="H229" s="23"/>
    </row>
    <row r="230" spans="1:8">
      <c r="A230" s="29"/>
      <c r="B230" s="23"/>
      <c r="C230" s="24"/>
      <c r="D230" s="25"/>
      <c r="E230" s="27"/>
      <c r="F230" s="45"/>
      <c r="G230" s="24"/>
      <c r="H230" s="23"/>
    </row>
    <row r="231" spans="1:8">
      <c r="A231" s="29"/>
      <c r="B231" s="50"/>
      <c r="C231" s="51"/>
      <c r="D231" s="25"/>
      <c r="E231" s="27"/>
      <c r="F231" s="45"/>
      <c r="G231" s="24"/>
      <c r="H231" s="216"/>
    </row>
    <row r="232" spans="1:8">
      <c r="A232" s="29"/>
      <c r="B232" s="50"/>
      <c r="C232" s="51"/>
      <c r="D232" s="25"/>
      <c r="E232" s="27"/>
      <c r="F232" s="45"/>
      <c r="G232" s="24"/>
      <c r="H232" s="216"/>
    </row>
    <row r="233" spans="1:8">
      <c r="A233" s="29"/>
      <c r="B233" s="50"/>
      <c r="C233" s="51"/>
      <c r="D233" s="25"/>
      <c r="E233" s="27"/>
      <c r="F233" s="45"/>
      <c r="G233" s="24"/>
      <c r="H233" s="216"/>
    </row>
    <row r="234" spans="1:8">
      <c r="A234" s="29"/>
      <c r="B234" s="23"/>
      <c r="C234" s="24"/>
      <c r="D234" s="25"/>
      <c r="E234" s="27"/>
      <c r="F234" s="45"/>
      <c r="G234" s="24"/>
      <c r="H234" s="216"/>
    </row>
    <row r="235" spans="1:8">
      <c r="A235" s="29"/>
      <c r="B235" s="23"/>
      <c r="C235" s="24"/>
      <c r="D235" s="25"/>
      <c r="E235" s="27"/>
      <c r="F235" s="45"/>
      <c r="G235" s="24"/>
      <c r="H235" s="216"/>
    </row>
    <row r="236" spans="1:8">
      <c r="A236" s="29"/>
      <c r="B236" s="23"/>
      <c r="C236" s="24"/>
      <c r="D236" s="25"/>
      <c r="E236" s="27"/>
      <c r="F236" s="45"/>
      <c r="G236" s="24"/>
      <c r="H236" s="216"/>
    </row>
    <row r="237" spans="1:8">
      <c r="A237" s="29"/>
      <c r="B237" s="23"/>
      <c r="C237" s="24"/>
      <c r="D237" s="25"/>
      <c r="E237" s="27"/>
      <c r="F237" s="45"/>
      <c r="G237" s="24"/>
      <c r="H237" s="216"/>
    </row>
    <row r="238" spans="1:8">
      <c r="A238" s="29"/>
      <c r="B238" s="23"/>
      <c r="C238" s="24"/>
      <c r="D238" s="25"/>
      <c r="E238" s="27"/>
      <c r="F238" s="45"/>
      <c r="G238" s="24"/>
      <c r="H238" s="216"/>
    </row>
    <row r="239" spans="1:8">
      <c r="A239" s="29"/>
      <c r="B239" s="23"/>
      <c r="C239" s="24"/>
      <c r="D239" s="25"/>
      <c r="E239" s="27"/>
      <c r="F239" s="45"/>
      <c r="G239" s="24"/>
      <c r="H239" s="216"/>
    </row>
    <row r="240" spans="1:8">
      <c r="A240" s="29"/>
      <c r="B240" s="23"/>
      <c r="C240" s="24"/>
      <c r="D240" s="25"/>
      <c r="E240" s="27"/>
      <c r="F240" s="45"/>
      <c r="G240" s="24"/>
      <c r="H240" s="216"/>
    </row>
    <row r="241" spans="1:8">
      <c r="A241" s="29"/>
      <c r="B241" s="23"/>
      <c r="C241" s="24"/>
      <c r="D241" s="25"/>
      <c r="E241" s="27"/>
      <c r="F241" s="45"/>
      <c r="G241" s="24"/>
      <c r="H241" s="216"/>
    </row>
    <row r="242" spans="1:8">
      <c r="A242" s="29"/>
      <c r="B242" s="23"/>
      <c r="C242" s="24"/>
      <c r="D242" s="25"/>
      <c r="E242" s="27"/>
      <c r="F242" s="45"/>
      <c r="G242" s="24"/>
      <c r="H242" s="216"/>
    </row>
    <row r="243" spans="1:8">
      <c r="A243" s="29"/>
      <c r="B243" s="23"/>
      <c r="C243" s="24"/>
      <c r="D243" s="25"/>
      <c r="E243" s="27"/>
      <c r="F243" s="45"/>
      <c r="G243" s="24"/>
      <c r="H243" s="216"/>
    </row>
    <row r="244" spans="1:8">
      <c r="A244" s="29"/>
      <c r="B244" s="23"/>
      <c r="C244" s="24"/>
      <c r="D244" s="25"/>
      <c r="E244" s="27"/>
      <c r="F244" s="45"/>
      <c r="G244" s="24"/>
      <c r="H244" s="216"/>
    </row>
    <row r="245" spans="1:8">
      <c r="A245" s="29"/>
      <c r="B245" s="23"/>
      <c r="C245" s="24"/>
      <c r="D245" s="25"/>
      <c r="E245" s="27"/>
      <c r="F245" s="45"/>
      <c r="G245" s="24"/>
      <c r="H245" s="216"/>
    </row>
    <row r="246" spans="1:8">
      <c r="A246" s="29"/>
      <c r="B246" s="23"/>
      <c r="C246" s="24"/>
      <c r="D246" s="25"/>
      <c r="E246" s="27"/>
      <c r="F246" s="45"/>
      <c r="G246" s="24"/>
      <c r="H246" s="216"/>
    </row>
    <row r="247" spans="1:8">
      <c r="A247" s="29"/>
      <c r="B247" s="23"/>
      <c r="C247" s="24"/>
      <c r="D247" s="25"/>
      <c r="E247" s="27"/>
      <c r="F247" s="45"/>
      <c r="G247" s="24"/>
      <c r="H247" s="216"/>
    </row>
    <row r="248" spans="1:8">
      <c r="A248" s="29"/>
      <c r="B248" s="23"/>
      <c r="C248" s="24"/>
      <c r="D248" s="25"/>
      <c r="E248" s="27"/>
      <c r="F248" s="45"/>
      <c r="G248" s="24"/>
      <c r="H248" s="216"/>
    </row>
    <row r="249" spans="1:8">
      <c r="A249" s="29"/>
      <c r="B249" s="23"/>
      <c r="C249" s="24"/>
      <c r="D249" s="25"/>
      <c r="E249" s="27"/>
      <c r="F249" s="45"/>
      <c r="G249" s="24"/>
      <c r="H249" s="216"/>
    </row>
    <row r="250" spans="1:8">
      <c r="A250" s="29"/>
      <c r="B250" s="23"/>
      <c r="C250" s="24"/>
      <c r="D250" s="25"/>
      <c r="E250" s="27"/>
      <c r="F250" s="45"/>
      <c r="G250" s="24"/>
      <c r="H250" s="216"/>
    </row>
    <row r="251" spans="1:8">
      <c r="A251" s="29"/>
      <c r="B251" s="23"/>
      <c r="C251" s="24"/>
      <c r="D251" s="25"/>
      <c r="E251" s="27"/>
      <c r="F251" s="45"/>
      <c r="G251" s="24"/>
      <c r="H251" s="216"/>
    </row>
    <row r="252" spans="1:8">
      <c r="A252" s="29"/>
      <c r="B252" s="23"/>
      <c r="C252" s="24"/>
      <c r="D252" s="25"/>
      <c r="E252" s="27"/>
      <c r="F252" s="45"/>
      <c r="G252" s="24"/>
      <c r="H252" s="216"/>
    </row>
    <row r="253" spans="1:8">
      <c r="A253" s="29"/>
      <c r="B253" s="23"/>
      <c r="C253" s="24"/>
      <c r="D253" s="25"/>
      <c r="E253" s="27"/>
      <c r="F253" s="45"/>
      <c r="G253" s="24"/>
      <c r="H253" s="216"/>
    </row>
    <row r="254" spans="1:8">
      <c r="A254" s="29"/>
      <c r="B254" s="23"/>
      <c r="C254" s="24"/>
      <c r="D254" s="25"/>
      <c r="E254" s="27"/>
      <c r="F254" s="45"/>
      <c r="G254" s="24"/>
      <c r="H254" s="216"/>
    </row>
    <row r="255" spans="1:8">
      <c r="A255" s="29"/>
      <c r="B255" s="23"/>
      <c r="C255" s="24"/>
      <c r="D255" s="25"/>
      <c r="E255" s="27"/>
      <c r="F255" s="45"/>
      <c r="G255" s="24"/>
      <c r="H255" s="216"/>
    </row>
    <row r="256" spans="1:8">
      <c r="A256" s="29"/>
      <c r="B256" s="23"/>
      <c r="C256" s="24"/>
      <c r="D256" s="25"/>
      <c r="E256" s="27"/>
      <c r="F256" s="45"/>
      <c r="G256" s="24"/>
      <c r="H256" s="216"/>
    </row>
    <row r="257" spans="1:8">
      <c r="A257" s="29"/>
      <c r="B257" s="23"/>
      <c r="C257" s="24"/>
      <c r="D257" s="25"/>
      <c r="E257" s="27"/>
      <c r="F257" s="45"/>
      <c r="G257" s="24"/>
      <c r="H257" s="216"/>
    </row>
    <row r="258" spans="1:8">
      <c r="A258" s="29"/>
      <c r="B258" s="23"/>
      <c r="C258" s="24"/>
      <c r="D258" s="25"/>
      <c r="E258" s="27"/>
      <c r="F258" s="45"/>
      <c r="G258" s="24"/>
      <c r="H258" s="216"/>
    </row>
    <row r="259" spans="1:8">
      <c r="A259" s="29"/>
      <c r="B259" s="23"/>
      <c r="C259" s="24"/>
      <c r="D259" s="25"/>
      <c r="E259" s="27"/>
      <c r="F259" s="45"/>
      <c r="G259" s="24"/>
      <c r="H259" s="216"/>
    </row>
    <row r="260" spans="1:8">
      <c r="A260" s="29"/>
      <c r="B260" s="23"/>
      <c r="C260" s="24"/>
      <c r="D260" s="25"/>
      <c r="E260" s="27"/>
      <c r="F260" s="45"/>
      <c r="G260" s="24"/>
      <c r="H260" s="216"/>
    </row>
    <row r="261" spans="1:8">
      <c r="A261" s="29"/>
      <c r="B261" s="23"/>
      <c r="C261" s="24"/>
      <c r="D261" s="25"/>
      <c r="E261" s="27"/>
      <c r="F261" s="45"/>
      <c r="G261" s="24"/>
      <c r="H261" s="216"/>
    </row>
    <row r="262" spans="1:8">
      <c r="A262" s="29"/>
      <c r="B262" s="23"/>
      <c r="C262" s="24"/>
      <c r="D262" s="25"/>
      <c r="E262" s="27"/>
      <c r="F262" s="45"/>
      <c r="G262" s="24"/>
      <c r="H262" s="216"/>
    </row>
    <row r="263" spans="1:8">
      <c r="A263" s="29"/>
      <c r="B263" s="23"/>
      <c r="C263" s="24"/>
      <c r="D263" s="25"/>
      <c r="E263" s="27"/>
      <c r="F263" s="45"/>
      <c r="G263" s="24"/>
      <c r="H263" s="216"/>
    </row>
    <row r="264" spans="1:8">
      <c r="A264" s="29"/>
      <c r="B264" s="23"/>
      <c r="C264" s="24"/>
      <c r="D264" s="25"/>
      <c r="E264" s="27"/>
      <c r="F264" s="45"/>
      <c r="G264" s="24"/>
      <c r="H264" s="216"/>
    </row>
    <row r="265" spans="1:8">
      <c r="A265" s="29"/>
      <c r="B265" s="23"/>
      <c r="C265" s="29"/>
      <c r="D265" s="25"/>
      <c r="E265" s="27"/>
      <c r="F265" s="45"/>
      <c r="G265" s="24"/>
      <c r="H265" s="216"/>
    </row>
    <row r="266" spans="1:8">
      <c r="A266" s="29"/>
      <c r="B266" s="23"/>
      <c r="C266" s="24"/>
      <c r="D266" s="25"/>
      <c r="E266" s="27"/>
      <c r="F266" s="45"/>
      <c r="G266" s="24"/>
      <c r="H266" s="216"/>
    </row>
    <row r="267" spans="1:8">
      <c r="A267" s="29"/>
      <c r="B267" s="23"/>
      <c r="C267" s="24"/>
      <c r="D267" s="25"/>
      <c r="E267" s="27"/>
      <c r="F267" s="45"/>
      <c r="G267" s="24"/>
      <c r="H267" s="216"/>
    </row>
    <row r="268" spans="1:8">
      <c r="A268" s="29"/>
      <c r="B268" s="50"/>
      <c r="C268" s="51"/>
      <c r="D268" s="25"/>
      <c r="E268" s="27"/>
      <c r="F268" s="45"/>
      <c r="G268" s="24"/>
      <c r="H268" s="216"/>
    </row>
    <row r="269" spans="1:8">
      <c r="A269" s="29"/>
      <c r="B269" s="50"/>
      <c r="C269" s="51"/>
      <c r="D269" s="25"/>
      <c r="E269" s="27"/>
      <c r="F269" s="45"/>
      <c r="G269" s="24"/>
      <c r="H269" s="216"/>
    </row>
    <row r="270" spans="1:8">
      <c r="A270" s="29"/>
      <c r="B270" s="50"/>
      <c r="C270" s="51"/>
      <c r="D270" s="25"/>
      <c r="E270" s="27"/>
      <c r="F270" s="45"/>
      <c r="G270" s="24"/>
      <c r="H270" s="216"/>
    </row>
    <row r="271" spans="1:8">
      <c r="A271" s="29"/>
      <c r="B271" s="23"/>
      <c r="C271" s="24"/>
      <c r="D271" s="25"/>
      <c r="E271" s="27"/>
      <c r="F271" s="45"/>
      <c r="G271" s="24"/>
      <c r="H271" s="216"/>
    </row>
    <row r="272" spans="1:8">
      <c r="A272" s="29"/>
      <c r="B272" s="23"/>
      <c r="C272" s="24"/>
      <c r="D272" s="25"/>
      <c r="E272" s="27"/>
      <c r="F272" s="45"/>
      <c r="G272" s="24"/>
      <c r="H272" s="216"/>
    </row>
    <row r="273" spans="1:8">
      <c r="A273" s="29"/>
      <c r="B273" s="23"/>
      <c r="C273" s="24"/>
      <c r="D273" s="25"/>
      <c r="E273" s="27"/>
      <c r="F273" s="45"/>
      <c r="G273" s="24"/>
      <c r="H273" s="216"/>
    </row>
    <row r="274" spans="1:8">
      <c r="A274" s="29"/>
      <c r="B274" s="23"/>
      <c r="C274" s="24"/>
      <c r="D274" s="25"/>
      <c r="E274" s="27"/>
      <c r="F274" s="45"/>
      <c r="G274" s="24"/>
      <c r="H274" s="216"/>
    </row>
    <row r="275" spans="1:8">
      <c r="A275" s="29"/>
      <c r="B275" s="23"/>
      <c r="C275" s="24"/>
      <c r="D275" s="25"/>
      <c r="E275" s="27"/>
      <c r="F275" s="45"/>
      <c r="G275" s="24"/>
      <c r="H275" s="216"/>
    </row>
    <row r="276" spans="1:8">
      <c r="A276" s="29"/>
      <c r="B276" s="23"/>
      <c r="C276" s="24"/>
      <c r="D276" s="25"/>
      <c r="E276" s="27"/>
      <c r="F276" s="45"/>
      <c r="G276" s="24"/>
      <c r="H276" s="216"/>
    </row>
    <row r="277" spans="1:8">
      <c r="A277" s="29"/>
      <c r="B277" s="23"/>
      <c r="C277" s="24"/>
      <c r="D277" s="25"/>
      <c r="E277" s="27"/>
      <c r="F277" s="45"/>
      <c r="G277" s="24"/>
      <c r="H277" s="216"/>
    </row>
    <row r="278" spans="1:8">
      <c r="A278" s="29"/>
      <c r="B278" s="23"/>
      <c r="C278" s="24"/>
      <c r="D278" s="25"/>
      <c r="E278" s="27"/>
      <c r="F278" s="45"/>
      <c r="G278" s="24"/>
      <c r="H278" s="216"/>
    </row>
    <row r="279" spans="1:8">
      <c r="A279" s="29"/>
      <c r="B279" s="23"/>
      <c r="C279" s="24"/>
      <c r="D279" s="25"/>
      <c r="E279" s="27"/>
      <c r="F279" s="45"/>
      <c r="G279" s="24"/>
      <c r="H279" s="216"/>
    </row>
    <row r="280" spans="1:8">
      <c r="A280" s="29"/>
      <c r="B280" s="23"/>
      <c r="C280" s="24"/>
      <c r="D280" s="25"/>
      <c r="E280" s="27"/>
      <c r="F280" s="45"/>
      <c r="G280" s="24"/>
      <c r="H280" s="216"/>
    </row>
    <row r="281" spans="1:8">
      <c r="A281" s="29"/>
      <c r="B281" s="23"/>
      <c r="C281" s="24"/>
      <c r="D281" s="25"/>
      <c r="E281" s="27"/>
      <c r="F281" s="45"/>
      <c r="G281" s="24"/>
      <c r="H281" s="216"/>
    </row>
    <row r="282" spans="1:8">
      <c r="A282" s="29"/>
      <c r="B282" s="23"/>
      <c r="C282" s="24"/>
      <c r="D282" s="25"/>
      <c r="E282" s="27"/>
      <c r="F282" s="45"/>
      <c r="G282" s="24"/>
      <c r="H282" s="216"/>
    </row>
    <row r="283" spans="1:8">
      <c r="A283" s="29"/>
      <c r="B283" s="23"/>
      <c r="C283" s="24"/>
      <c r="D283" s="25"/>
      <c r="E283" s="27"/>
      <c r="F283" s="45"/>
      <c r="G283" s="24"/>
      <c r="H283" s="216"/>
    </row>
    <row r="284" spans="1:8">
      <c r="A284" s="29"/>
      <c r="B284" s="23"/>
      <c r="C284" s="24"/>
      <c r="D284" s="25"/>
      <c r="E284" s="27"/>
      <c r="F284" s="45"/>
      <c r="G284" s="24"/>
      <c r="H284" s="216"/>
    </row>
    <row r="285" spans="1:8">
      <c r="A285" s="29"/>
      <c r="B285" s="23"/>
      <c r="C285" s="24"/>
      <c r="D285" s="25"/>
      <c r="E285" s="27"/>
      <c r="F285" s="45"/>
      <c r="G285" s="24"/>
      <c r="H285" s="216"/>
    </row>
    <row r="286" spans="1:8">
      <c r="A286" s="29"/>
      <c r="B286" s="23"/>
      <c r="C286" s="24"/>
      <c r="D286" s="25"/>
      <c r="E286" s="27"/>
      <c r="F286" s="45"/>
      <c r="G286" s="24"/>
      <c r="H286" s="216"/>
    </row>
    <row r="287" spans="1:8">
      <c r="A287" s="29"/>
      <c r="B287" s="23"/>
      <c r="C287" s="24"/>
      <c r="D287" s="25"/>
      <c r="E287" s="27"/>
      <c r="F287" s="45"/>
      <c r="G287" s="24"/>
      <c r="H287" s="216"/>
    </row>
    <row r="288" spans="1:8">
      <c r="A288" s="29"/>
      <c r="B288" s="23"/>
      <c r="C288" s="24"/>
      <c r="D288" s="25"/>
      <c r="E288" s="27"/>
      <c r="F288" s="45"/>
      <c r="G288" s="24"/>
      <c r="H288" s="216"/>
    </row>
    <row r="289" spans="1:8">
      <c r="A289" s="29"/>
      <c r="B289" s="23"/>
      <c r="C289" s="24"/>
      <c r="D289" s="25"/>
      <c r="E289" s="27"/>
      <c r="F289" s="45"/>
      <c r="G289" s="24"/>
      <c r="H289" s="216"/>
    </row>
    <row r="290" spans="1:8">
      <c r="A290" s="29"/>
      <c r="B290" s="23"/>
      <c r="C290" s="24"/>
      <c r="D290" s="25"/>
      <c r="E290" s="27"/>
      <c r="F290" s="45"/>
      <c r="G290" s="24"/>
      <c r="H290" s="216"/>
    </row>
    <row r="291" spans="1:8">
      <c r="A291" s="29"/>
      <c r="B291" s="23"/>
      <c r="C291" s="24"/>
      <c r="D291" s="25"/>
      <c r="E291" s="27"/>
      <c r="F291" s="45"/>
      <c r="G291" s="24"/>
      <c r="H291" s="216"/>
    </row>
    <row r="292" spans="1:8">
      <c r="A292" s="29"/>
      <c r="B292" s="23"/>
      <c r="C292" s="24"/>
      <c r="D292" s="25"/>
      <c r="E292" s="27"/>
      <c r="F292" s="45"/>
      <c r="G292" s="24"/>
      <c r="H292" s="216"/>
    </row>
    <row r="293" spans="1:8">
      <c r="A293" s="29"/>
      <c r="B293" s="23"/>
      <c r="C293" s="24"/>
      <c r="D293" s="25"/>
      <c r="E293" s="27"/>
      <c r="F293" s="45"/>
      <c r="G293" s="24"/>
      <c r="H293" s="216"/>
    </row>
    <row r="294" spans="1:8">
      <c r="A294" s="29"/>
      <c r="B294" s="23"/>
      <c r="C294" s="24"/>
      <c r="D294" s="25"/>
      <c r="E294" s="27"/>
      <c r="F294" s="45"/>
      <c r="G294" s="24"/>
      <c r="H294" s="216"/>
    </row>
    <row r="295" spans="1:8">
      <c r="A295" s="29"/>
      <c r="B295" s="23"/>
      <c r="C295" s="24"/>
      <c r="D295" s="25"/>
      <c r="E295" s="27"/>
      <c r="F295" s="45"/>
      <c r="G295" s="24"/>
      <c r="H295" s="216"/>
    </row>
    <row r="296" spans="1:8">
      <c r="A296" s="29"/>
      <c r="B296" s="23"/>
      <c r="C296" s="24"/>
      <c r="D296" s="25"/>
      <c r="E296" s="27"/>
      <c r="F296" s="45"/>
      <c r="G296" s="24"/>
      <c r="H296" s="216"/>
    </row>
    <row r="297" spans="1:8">
      <c r="A297" s="29"/>
      <c r="B297" s="23"/>
      <c r="C297" s="24"/>
      <c r="D297" s="25"/>
      <c r="E297" s="27"/>
      <c r="F297" s="45"/>
      <c r="G297" s="24"/>
      <c r="H297" s="216"/>
    </row>
    <row r="298" spans="1:8">
      <c r="A298" s="29"/>
      <c r="B298" s="23"/>
      <c r="C298" s="24"/>
      <c r="D298" s="25"/>
      <c r="E298" s="27"/>
      <c r="F298" s="45"/>
      <c r="G298" s="24"/>
      <c r="H298" s="216"/>
    </row>
    <row r="299" spans="1:8">
      <c r="A299" s="29"/>
      <c r="B299" s="23"/>
      <c r="C299" s="24"/>
      <c r="D299" s="25"/>
      <c r="E299" s="27"/>
      <c r="F299" s="45"/>
      <c r="G299" s="24"/>
      <c r="H299" s="216"/>
    </row>
    <row r="300" spans="1:8">
      <c r="A300" s="29"/>
      <c r="B300" s="23"/>
      <c r="C300" s="24"/>
      <c r="D300" s="25"/>
      <c r="E300" s="27"/>
      <c r="F300" s="45"/>
      <c r="G300" s="24"/>
      <c r="H300" s="216"/>
    </row>
    <row r="301" spans="1:8">
      <c r="A301" s="29"/>
      <c r="B301" s="23"/>
      <c r="C301" s="24"/>
      <c r="D301" s="25"/>
      <c r="E301" s="27"/>
      <c r="F301" s="45"/>
      <c r="G301" s="24"/>
      <c r="H301" s="216"/>
    </row>
    <row r="302" spans="1:8">
      <c r="A302" s="29"/>
      <c r="B302" s="23"/>
      <c r="C302" s="29"/>
      <c r="D302" s="25"/>
      <c r="E302" s="27"/>
      <c r="F302" s="45"/>
      <c r="G302" s="24"/>
      <c r="H302" s="216"/>
    </row>
    <row r="303" spans="1:8">
      <c r="A303" s="29"/>
      <c r="B303" s="23"/>
      <c r="C303" s="24"/>
      <c r="D303" s="25"/>
      <c r="E303" s="27"/>
      <c r="F303" s="45"/>
      <c r="G303" s="24"/>
      <c r="H303" s="216"/>
    </row>
    <row r="304" spans="1:8">
      <c r="A304" s="29"/>
      <c r="B304" s="23"/>
      <c r="C304" s="24"/>
      <c r="D304" s="25"/>
      <c r="E304" s="27"/>
      <c r="F304" s="45"/>
      <c r="G304" s="24"/>
      <c r="H304" s="216"/>
    </row>
    <row r="305" spans="1:8">
      <c r="A305" s="29"/>
      <c r="B305" s="50"/>
      <c r="C305" s="51"/>
      <c r="D305" s="25"/>
      <c r="E305" s="27"/>
      <c r="F305" s="45"/>
      <c r="G305" s="24"/>
      <c r="H305" s="216"/>
    </row>
    <row r="306" spans="1:8">
      <c r="A306" s="29"/>
      <c r="B306" s="50"/>
      <c r="C306" s="51"/>
      <c r="D306" s="25"/>
      <c r="E306" s="27"/>
      <c r="F306" s="45"/>
      <c r="G306" s="24"/>
      <c r="H306" s="216"/>
    </row>
    <row r="307" spans="1:8">
      <c r="A307" s="29"/>
      <c r="B307" s="50"/>
      <c r="C307" s="51"/>
      <c r="D307" s="25"/>
      <c r="E307" s="27"/>
      <c r="F307" s="45"/>
      <c r="G307" s="24"/>
      <c r="H307" s="216"/>
    </row>
    <row r="308" spans="1:8">
      <c r="A308" s="29"/>
      <c r="B308" s="23"/>
      <c r="C308" s="24"/>
      <c r="D308" s="25"/>
      <c r="E308" s="27"/>
      <c r="F308" s="45"/>
      <c r="G308" s="24"/>
      <c r="H308" s="216"/>
    </row>
    <row r="309" spans="1:8">
      <c r="A309" s="29"/>
      <c r="B309" s="23"/>
      <c r="C309" s="24"/>
      <c r="D309" s="25"/>
      <c r="E309" s="27"/>
      <c r="F309" s="45"/>
      <c r="G309" s="24"/>
      <c r="H309" s="216"/>
    </row>
    <row r="310" spans="1:8">
      <c r="A310" s="29"/>
      <c r="B310" s="23"/>
      <c r="C310" s="24"/>
      <c r="D310" s="25"/>
      <c r="E310" s="27"/>
      <c r="F310" s="45"/>
      <c r="G310" s="24"/>
      <c r="H310" s="216"/>
    </row>
    <row r="311" spans="1:8">
      <c r="A311" s="29"/>
      <c r="B311" s="23"/>
      <c r="C311" s="24"/>
      <c r="D311" s="25"/>
      <c r="E311" s="27"/>
      <c r="F311" s="45"/>
      <c r="G311" s="24"/>
      <c r="H311" s="216"/>
    </row>
    <row r="312" spans="1:8">
      <c r="A312" s="29"/>
      <c r="B312" s="23"/>
      <c r="C312" s="24"/>
      <c r="D312" s="25"/>
      <c r="E312" s="27"/>
      <c r="F312" s="45"/>
      <c r="G312" s="24"/>
      <c r="H312" s="216"/>
    </row>
    <row r="313" spans="1:8">
      <c r="A313" s="29"/>
      <c r="B313" s="23"/>
      <c r="C313" s="24"/>
      <c r="D313" s="25"/>
      <c r="E313" s="27"/>
      <c r="F313" s="45"/>
      <c r="G313" s="24"/>
      <c r="H313" s="216"/>
    </row>
    <row r="314" spans="1:8">
      <c r="A314" s="29"/>
      <c r="B314" s="23"/>
      <c r="C314" s="24"/>
      <c r="D314" s="25"/>
      <c r="E314" s="27"/>
      <c r="F314" s="45"/>
      <c r="G314" s="24"/>
      <c r="H314" s="216"/>
    </row>
    <row r="315" spans="1:8">
      <c r="A315" s="29"/>
      <c r="B315" s="23"/>
      <c r="C315" s="24"/>
      <c r="D315" s="25"/>
      <c r="E315" s="27"/>
      <c r="F315" s="45"/>
      <c r="G315" s="24"/>
      <c r="H315" s="216"/>
    </row>
    <row r="316" spans="1:8">
      <c r="A316" s="29"/>
      <c r="B316" s="23"/>
      <c r="C316" s="24"/>
      <c r="D316" s="25"/>
      <c r="E316" s="27"/>
      <c r="F316" s="45"/>
      <c r="G316" s="24"/>
      <c r="H316" s="216"/>
    </row>
    <row r="317" spans="1:8">
      <c r="A317" s="29"/>
      <c r="B317" s="23"/>
      <c r="C317" s="24"/>
      <c r="D317" s="25"/>
      <c r="E317" s="27"/>
      <c r="F317" s="45"/>
      <c r="G317" s="24"/>
      <c r="H317" s="216"/>
    </row>
    <row r="318" spans="1:8">
      <c r="A318" s="29"/>
      <c r="B318" s="23"/>
      <c r="C318" s="24"/>
      <c r="D318" s="25"/>
      <c r="E318" s="27"/>
      <c r="F318" s="45"/>
      <c r="G318" s="24"/>
      <c r="H318" s="216"/>
    </row>
    <row r="319" spans="1:8">
      <c r="A319" s="29"/>
      <c r="B319" s="23"/>
      <c r="C319" s="24"/>
      <c r="D319" s="25"/>
      <c r="E319" s="27"/>
      <c r="F319" s="45"/>
      <c r="G319" s="24"/>
      <c r="H319" s="216"/>
    </row>
    <row r="320" spans="1:8">
      <c r="A320" s="29"/>
      <c r="B320" s="23"/>
      <c r="C320" s="24"/>
      <c r="D320" s="25"/>
      <c r="E320" s="27"/>
      <c r="F320" s="45"/>
      <c r="G320" s="24"/>
      <c r="H320" s="216"/>
    </row>
    <row r="321" spans="1:8">
      <c r="A321" s="29"/>
      <c r="B321" s="23"/>
      <c r="C321" s="24"/>
      <c r="D321" s="25"/>
      <c r="E321" s="27"/>
      <c r="F321" s="45"/>
      <c r="G321" s="24"/>
      <c r="H321" s="216"/>
    </row>
    <row r="322" spans="1:8">
      <c r="A322" s="29"/>
      <c r="B322" s="23"/>
      <c r="C322" s="24"/>
      <c r="D322" s="25"/>
      <c r="E322" s="27"/>
      <c r="F322" s="45"/>
      <c r="G322" s="24"/>
      <c r="H322" s="216"/>
    </row>
    <row r="323" spans="1:8">
      <c r="A323" s="29"/>
      <c r="B323" s="23"/>
      <c r="C323" s="24"/>
      <c r="D323" s="25"/>
      <c r="E323" s="27"/>
      <c r="F323" s="45"/>
      <c r="G323" s="24"/>
      <c r="H323" s="216"/>
    </row>
    <row r="324" spans="1:8">
      <c r="A324" s="29"/>
      <c r="B324" s="23"/>
      <c r="C324" s="24"/>
      <c r="D324" s="25"/>
      <c r="E324" s="27"/>
      <c r="F324" s="45"/>
      <c r="G324" s="24"/>
      <c r="H324" s="216"/>
    </row>
    <row r="325" spans="1:8">
      <c r="A325" s="29"/>
      <c r="B325" s="23"/>
      <c r="C325" s="24"/>
      <c r="D325" s="25"/>
      <c r="E325" s="27"/>
      <c r="F325" s="45"/>
      <c r="G325" s="24"/>
      <c r="H325" s="216"/>
    </row>
    <row r="326" spans="1:8">
      <c r="A326" s="29"/>
      <c r="B326" s="23"/>
      <c r="C326" s="24"/>
      <c r="D326" s="25"/>
      <c r="E326" s="27"/>
      <c r="F326" s="45"/>
      <c r="G326" s="24"/>
      <c r="H326" s="216"/>
    </row>
    <row r="327" spans="1:8">
      <c r="A327" s="29"/>
      <c r="B327" s="23"/>
      <c r="C327" s="24"/>
      <c r="D327" s="25"/>
      <c r="E327" s="27"/>
      <c r="F327" s="45"/>
      <c r="G327" s="24"/>
      <c r="H327" s="216"/>
    </row>
    <row r="328" spans="1:8">
      <c r="A328" s="29"/>
      <c r="B328" s="23"/>
      <c r="C328" s="24"/>
      <c r="D328" s="25"/>
      <c r="E328" s="27"/>
      <c r="F328" s="45"/>
      <c r="G328" s="24"/>
      <c r="H328" s="216"/>
    </row>
    <row r="329" spans="1:8">
      <c r="A329" s="29"/>
      <c r="B329" s="23"/>
      <c r="C329" s="24"/>
      <c r="D329" s="25"/>
      <c r="E329" s="27"/>
      <c r="F329" s="45"/>
      <c r="G329" s="24"/>
      <c r="H329" s="216"/>
    </row>
    <row r="330" spans="1:8">
      <c r="A330" s="29"/>
      <c r="B330" s="23"/>
      <c r="C330" s="24"/>
      <c r="D330" s="25"/>
      <c r="E330" s="27"/>
      <c r="F330" s="45"/>
      <c r="G330" s="24"/>
      <c r="H330" s="216"/>
    </row>
    <row r="331" spans="1:8">
      <c r="A331" s="29"/>
      <c r="B331" s="23"/>
      <c r="C331" s="24"/>
      <c r="D331" s="25"/>
      <c r="E331" s="27"/>
      <c r="F331" s="45"/>
      <c r="G331" s="24"/>
      <c r="H331" s="216"/>
    </row>
    <row r="332" spans="1:8">
      <c r="A332" s="29"/>
      <c r="B332" s="23"/>
      <c r="C332" s="24"/>
      <c r="D332" s="25"/>
      <c r="E332" s="27"/>
      <c r="F332" s="45"/>
      <c r="G332" s="24"/>
      <c r="H332" s="216"/>
    </row>
    <row r="333" spans="1:8">
      <c r="A333" s="29"/>
      <c r="B333" s="23"/>
      <c r="C333" s="24"/>
      <c r="D333" s="25"/>
      <c r="E333" s="27"/>
      <c r="F333" s="45"/>
      <c r="G333" s="24"/>
      <c r="H333" s="216"/>
    </row>
    <row r="334" spans="1:8">
      <c r="A334" s="29"/>
      <c r="B334" s="23"/>
      <c r="C334" s="24"/>
      <c r="D334" s="25"/>
      <c r="E334" s="27"/>
      <c r="F334" s="45"/>
      <c r="G334" s="24"/>
      <c r="H334" s="216"/>
    </row>
    <row r="335" spans="1:8">
      <c r="A335" s="29"/>
      <c r="B335" s="23"/>
      <c r="C335" s="24"/>
      <c r="D335" s="25"/>
      <c r="E335" s="27"/>
      <c r="F335" s="45"/>
      <c r="G335" s="24"/>
      <c r="H335" s="216"/>
    </row>
    <row r="336" spans="1:8">
      <c r="A336" s="29"/>
      <c r="B336" s="23"/>
      <c r="C336" s="24"/>
      <c r="D336" s="25"/>
      <c r="E336" s="27"/>
      <c r="F336" s="45"/>
      <c r="G336" s="24"/>
      <c r="H336" s="216"/>
    </row>
    <row r="337" spans="1:8">
      <c r="A337" s="29"/>
      <c r="B337" s="23"/>
      <c r="C337" s="24"/>
      <c r="D337" s="25"/>
      <c r="E337" s="27"/>
      <c r="F337" s="45"/>
      <c r="G337" s="24"/>
      <c r="H337" s="216"/>
    </row>
    <row r="338" spans="1:8">
      <c r="A338" s="29"/>
      <c r="B338" s="23"/>
      <c r="C338" s="24"/>
      <c r="D338" s="25"/>
      <c r="E338" s="27"/>
      <c r="F338" s="45"/>
      <c r="G338" s="24"/>
      <c r="H338" s="216"/>
    </row>
    <row r="339" spans="1:8">
      <c r="A339" s="29"/>
      <c r="B339" s="23"/>
      <c r="C339" s="29"/>
      <c r="D339" s="25"/>
      <c r="E339" s="27"/>
      <c r="F339" s="45"/>
      <c r="G339" s="24"/>
      <c r="H339" s="216"/>
    </row>
    <row r="340" spans="1:8">
      <c r="A340" s="29"/>
      <c r="B340" s="23"/>
      <c r="C340" s="24"/>
      <c r="D340" s="25"/>
      <c r="E340" s="27"/>
      <c r="F340" s="45"/>
      <c r="G340" s="24"/>
      <c r="H340" s="216"/>
    </row>
    <row r="341" spans="1:8">
      <c r="A341" s="29"/>
      <c r="B341" s="23"/>
      <c r="C341" s="24"/>
      <c r="D341" s="25"/>
      <c r="E341" s="27"/>
      <c r="F341" s="45"/>
      <c r="G341" s="24"/>
      <c r="H341" s="216"/>
    </row>
    <row r="342" spans="1:8">
      <c r="A342" s="29"/>
      <c r="B342" s="50"/>
      <c r="C342" s="51"/>
      <c r="D342" s="25"/>
      <c r="E342" s="27"/>
      <c r="F342" s="45"/>
      <c r="G342" s="29"/>
      <c r="H342" s="23"/>
    </row>
    <row r="343" spans="1:8">
      <c r="A343" s="29"/>
      <c r="B343" s="50"/>
      <c r="C343" s="51"/>
      <c r="D343" s="25"/>
      <c r="E343" s="27"/>
      <c r="F343" s="45"/>
      <c r="G343" s="29"/>
      <c r="H343" s="23"/>
    </row>
    <row r="344" spans="1:8">
      <c r="A344" s="29"/>
      <c r="B344" s="50"/>
      <c r="C344" s="51"/>
      <c r="D344" s="25"/>
      <c r="E344" s="27"/>
      <c r="F344" s="45"/>
      <c r="G344" s="29"/>
      <c r="H344" s="23"/>
    </row>
    <row r="345" spans="1:8">
      <c r="A345" s="29"/>
      <c r="B345" s="23"/>
      <c r="C345" s="24"/>
      <c r="D345" s="25"/>
      <c r="E345" s="27"/>
      <c r="F345" s="45"/>
      <c r="G345" s="29"/>
      <c r="H345" s="23"/>
    </row>
    <row r="346" spans="1:8">
      <c r="A346" s="29"/>
      <c r="B346" s="23"/>
      <c r="C346" s="24"/>
      <c r="D346" s="25"/>
      <c r="E346" s="27"/>
      <c r="F346" s="43"/>
      <c r="G346" s="29"/>
      <c r="H346" s="23"/>
    </row>
    <row r="347" spans="1:8">
      <c r="A347" s="29"/>
      <c r="B347" s="23"/>
      <c r="C347" s="24"/>
      <c r="D347" s="25"/>
      <c r="E347" s="27"/>
      <c r="F347" s="43"/>
      <c r="G347" s="29"/>
      <c r="H347" s="23"/>
    </row>
    <row r="348" spans="1:8">
      <c r="A348" s="29"/>
      <c r="B348" s="23"/>
      <c r="C348" s="24"/>
      <c r="D348" s="25"/>
      <c r="E348" s="27"/>
      <c r="F348" s="43"/>
      <c r="G348" s="29"/>
      <c r="H348" s="23"/>
    </row>
    <row r="349" spans="1:8">
      <c r="A349" s="29"/>
      <c r="B349" s="23"/>
      <c r="C349" s="24"/>
      <c r="D349" s="25"/>
      <c r="E349" s="27"/>
      <c r="F349" s="43"/>
      <c r="G349" s="29"/>
      <c r="H349" s="23"/>
    </row>
    <row r="350" spans="1:8">
      <c r="A350" s="29"/>
      <c r="B350" s="23"/>
      <c r="C350" s="24"/>
      <c r="D350" s="25"/>
      <c r="E350" s="27"/>
      <c r="F350" s="43"/>
      <c r="G350" s="29"/>
      <c r="H350" s="23"/>
    </row>
    <row r="351" spans="1:8">
      <c r="A351" s="29"/>
      <c r="B351" s="23"/>
      <c r="C351" s="24"/>
      <c r="D351" s="25"/>
      <c r="E351" s="27"/>
      <c r="F351" s="45"/>
      <c r="G351" s="24"/>
      <c r="H351" s="23"/>
    </row>
    <row r="352" spans="1:8">
      <c r="A352" s="29"/>
      <c r="B352" s="23"/>
      <c r="C352" s="24"/>
      <c r="D352" s="25"/>
      <c r="E352" s="27"/>
      <c r="F352" s="45"/>
      <c r="G352" s="24"/>
      <c r="H352" s="23"/>
    </row>
    <row r="353" spans="1:8">
      <c r="A353" s="29"/>
      <c r="B353" s="23"/>
      <c r="C353" s="24"/>
      <c r="D353" s="25"/>
      <c r="E353" s="27"/>
      <c r="F353" s="45"/>
      <c r="G353" s="24"/>
      <c r="H353" s="23"/>
    </row>
    <row r="354" spans="1:8">
      <c r="A354" s="29"/>
      <c r="B354" s="23"/>
      <c r="C354" s="24"/>
      <c r="D354" s="25"/>
      <c r="E354" s="27"/>
      <c r="F354" s="45"/>
      <c r="G354" s="24"/>
      <c r="H354" s="23"/>
    </row>
    <row r="355" spans="1:8">
      <c r="A355" s="29"/>
      <c r="B355" s="23"/>
      <c r="C355" s="24"/>
      <c r="D355" s="25"/>
      <c r="E355" s="27"/>
      <c r="F355" s="45"/>
      <c r="G355" s="24"/>
      <c r="H355" s="23"/>
    </row>
    <row r="356" spans="1:8">
      <c r="A356" s="29"/>
      <c r="B356" s="23"/>
      <c r="C356" s="24"/>
      <c r="D356" s="25"/>
      <c r="E356" s="27"/>
      <c r="F356" s="45"/>
      <c r="G356" s="24"/>
      <c r="H356" s="23"/>
    </row>
    <row r="357" spans="1:8">
      <c r="A357" s="29"/>
      <c r="B357" s="23"/>
      <c r="C357" s="24"/>
      <c r="D357" s="25"/>
      <c r="E357" s="27"/>
      <c r="F357" s="45"/>
      <c r="G357" s="24"/>
      <c r="H357" s="23"/>
    </row>
    <row r="358" spans="1:8">
      <c r="A358" s="29"/>
      <c r="B358" s="23"/>
      <c r="C358" s="24"/>
      <c r="D358" s="25"/>
      <c r="E358" s="27"/>
      <c r="F358" s="45"/>
      <c r="G358" s="24"/>
      <c r="H358" s="23"/>
    </row>
    <row r="359" spans="1:8">
      <c r="A359" s="29"/>
      <c r="B359" s="23"/>
      <c r="C359" s="24"/>
      <c r="D359" s="25"/>
      <c r="E359" s="27"/>
      <c r="F359" s="45"/>
      <c r="G359" s="24"/>
      <c r="H359" s="23"/>
    </row>
    <row r="360" spans="1:8">
      <c r="A360" s="29"/>
      <c r="B360" s="23"/>
      <c r="C360" s="24"/>
      <c r="D360" s="25"/>
      <c r="E360" s="27"/>
      <c r="F360" s="45"/>
      <c r="G360" s="24"/>
      <c r="H360" s="23"/>
    </row>
    <row r="361" spans="1:8">
      <c r="A361" s="29"/>
      <c r="B361" s="23"/>
      <c r="C361" s="24"/>
      <c r="D361" s="25"/>
      <c r="E361" s="27"/>
      <c r="F361" s="45"/>
      <c r="G361" s="24"/>
      <c r="H361" s="23"/>
    </row>
    <row r="362" spans="1:8">
      <c r="A362" s="29"/>
      <c r="B362" s="23"/>
      <c r="C362" s="24"/>
      <c r="D362" s="25"/>
      <c r="E362" s="27"/>
      <c r="F362" s="45"/>
      <c r="G362" s="24"/>
      <c r="H362" s="23"/>
    </row>
    <row r="363" spans="1:8">
      <c r="A363" s="29"/>
      <c r="B363" s="23"/>
      <c r="C363" s="24"/>
      <c r="D363" s="25"/>
      <c r="E363" s="27"/>
      <c r="F363" s="45"/>
      <c r="G363" s="24"/>
      <c r="H363" s="23"/>
    </row>
    <row r="364" spans="1:8">
      <c r="A364" s="29"/>
      <c r="B364" s="23"/>
      <c r="C364" s="24"/>
      <c r="D364" s="25"/>
      <c r="E364" s="27"/>
      <c r="F364" s="45"/>
      <c r="G364" s="24"/>
      <c r="H364" s="23"/>
    </row>
    <row r="365" spans="1:8">
      <c r="A365" s="29"/>
      <c r="B365" s="23"/>
      <c r="C365" s="24"/>
      <c r="D365" s="25"/>
      <c r="E365" s="27"/>
      <c r="F365" s="45"/>
      <c r="G365" s="24"/>
      <c r="H365" s="23"/>
    </row>
    <row r="366" spans="1:8">
      <c r="A366" s="29"/>
      <c r="B366" s="23"/>
      <c r="C366" s="24"/>
      <c r="D366" s="25"/>
      <c r="E366" s="27"/>
      <c r="F366" s="45"/>
      <c r="G366" s="24"/>
      <c r="H366" s="23"/>
    </row>
    <row r="367" spans="1:8">
      <c r="A367" s="29"/>
      <c r="B367" s="23"/>
      <c r="C367" s="24"/>
      <c r="D367" s="25"/>
      <c r="E367" s="27"/>
      <c r="F367" s="45"/>
      <c r="G367" s="24"/>
      <c r="H367" s="23"/>
    </row>
    <row r="368" spans="1:8">
      <c r="A368" s="29"/>
      <c r="B368" s="23"/>
      <c r="C368" s="24"/>
      <c r="D368" s="25"/>
      <c r="E368" s="27"/>
      <c r="F368" s="45"/>
      <c r="G368" s="24"/>
      <c r="H368" s="23"/>
    </row>
    <row r="369" spans="1:8">
      <c r="A369" s="29"/>
      <c r="B369" s="23"/>
      <c r="C369" s="24"/>
      <c r="D369" s="25"/>
      <c r="E369" s="27"/>
      <c r="F369" s="45"/>
      <c r="G369" s="24"/>
      <c r="H369" s="23"/>
    </row>
    <row r="370" spans="1:8">
      <c r="A370" s="29"/>
      <c r="B370" s="23"/>
      <c r="C370" s="24"/>
      <c r="D370" s="25"/>
      <c r="E370" s="27"/>
      <c r="F370" s="45"/>
      <c r="G370" s="24"/>
      <c r="H370" s="23"/>
    </row>
    <row r="371" spans="1:8">
      <c r="A371" s="29"/>
      <c r="B371" s="23"/>
      <c r="C371" s="24"/>
      <c r="D371" s="25"/>
      <c r="E371" s="27"/>
      <c r="F371" s="45"/>
      <c r="G371" s="24"/>
      <c r="H371" s="23"/>
    </row>
    <row r="372" spans="1:8">
      <c r="A372" s="29"/>
      <c r="B372" s="23"/>
      <c r="C372" s="24"/>
      <c r="D372" s="25"/>
      <c r="E372" s="27"/>
      <c r="F372" s="45"/>
      <c r="G372" s="24"/>
      <c r="H372" s="23"/>
    </row>
    <row r="373" spans="1:8">
      <c r="A373" s="29"/>
      <c r="B373" s="23"/>
      <c r="C373" s="24"/>
      <c r="D373" s="25"/>
      <c r="E373" s="27"/>
      <c r="F373" s="45"/>
      <c r="G373" s="24"/>
      <c r="H373" s="23"/>
    </row>
    <row r="374" spans="1:8">
      <c r="A374" s="29"/>
      <c r="B374" s="23"/>
      <c r="C374" s="24"/>
      <c r="D374" s="25"/>
      <c r="E374" s="27"/>
      <c r="F374" s="45"/>
      <c r="G374" s="24"/>
      <c r="H374" s="23"/>
    </row>
    <row r="375" spans="1:8">
      <c r="A375" s="29"/>
      <c r="B375" s="23"/>
      <c r="C375" s="24"/>
      <c r="D375" s="25"/>
      <c r="E375" s="27"/>
      <c r="F375" s="45"/>
      <c r="G375" s="24"/>
      <c r="H375" s="23"/>
    </row>
    <row r="376" spans="1:8">
      <c r="A376" s="29"/>
      <c r="B376" s="23"/>
      <c r="C376" s="29"/>
      <c r="D376" s="25"/>
      <c r="E376" s="27"/>
      <c r="F376" s="45"/>
      <c r="G376" s="24"/>
      <c r="H376" s="23"/>
    </row>
    <row r="377" spans="1:8">
      <c r="A377" s="29"/>
      <c r="B377" s="23"/>
      <c r="C377" s="24"/>
      <c r="D377" s="25"/>
      <c r="E377" s="27"/>
      <c r="F377" s="45"/>
      <c r="G377" s="24"/>
      <c r="H377" s="23"/>
    </row>
    <row r="378" spans="1:8">
      <c r="A378" s="29"/>
      <c r="B378" s="23"/>
      <c r="C378" s="24"/>
      <c r="D378" s="25"/>
      <c r="E378" s="27"/>
      <c r="F378" s="45"/>
      <c r="G378" s="24"/>
      <c r="H378" s="23"/>
    </row>
    <row r="379" spans="1:8">
      <c r="A379" s="29"/>
      <c r="B379" s="50"/>
      <c r="C379" s="51"/>
      <c r="D379" s="25"/>
      <c r="E379" s="27"/>
      <c r="F379" s="45"/>
      <c r="G379" s="24"/>
      <c r="H379" s="23"/>
    </row>
    <row r="380" spans="1:8">
      <c r="A380" s="29"/>
      <c r="B380" s="50"/>
      <c r="C380" s="51"/>
      <c r="D380" s="25"/>
      <c r="E380" s="27"/>
      <c r="F380" s="45"/>
      <c r="G380" s="24"/>
      <c r="H380" s="23"/>
    </row>
    <row r="381" spans="1:8">
      <c r="A381" s="29"/>
      <c r="B381" s="50"/>
      <c r="C381" s="51"/>
      <c r="D381" s="25"/>
      <c r="E381" s="27"/>
      <c r="F381" s="45"/>
      <c r="G381" s="24"/>
      <c r="H381" s="23"/>
    </row>
    <row r="382" spans="1:8">
      <c r="A382" s="29"/>
      <c r="B382" s="23"/>
      <c r="C382" s="24"/>
      <c r="D382" s="25"/>
      <c r="E382" s="27"/>
      <c r="F382" s="45"/>
      <c r="G382" s="24"/>
      <c r="H382" s="23"/>
    </row>
    <row r="383" spans="1:8">
      <c r="A383" s="29"/>
      <c r="B383" s="23"/>
      <c r="C383" s="24"/>
      <c r="D383" s="25"/>
      <c r="E383" s="27"/>
      <c r="F383" s="45"/>
      <c r="G383" s="24"/>
      <c r="H383" s="23"/>
    </row>
    <row r="384" spans="1:8">
      <c r="A384" s="29"/>
      <c r="B384" s="23"/>
      <c r="C384" s="24"/>
      <c r="D384" s="25"/>
      <c r="E384" s="27"/>
      <c r="F384" s="45"/>
      <c r="G384" s="24"/>
      <c r="H384" s="23"/>
    </row>
    <row r="385" spans="1:8">
      <c r="A385" s="29"/>
      <c r="B385" s="23"/>
      <c r="C385" s="24"/>
      <c r="D385" s="25"/>
      <c r="E385" s="27"/>
      <c r="F385" s="45"/>
      <c r="G385" s="24"/>
      <c r="H385" s="23"/>
    </row>
    <row r="386" spans="1:8">
      <c r="A386" s="29"/>
      <c r="B386" s="23"/>
      <c r="C386" s="24"/>
      <c r="D386" s="25"/>
      <c r="E386" s="27"/>
      <c r="F386" s="45"/>
      <c r="G386" s="24"/>
      <c r="H386" s="23"/>
    </row>
    <row r="387" spans="1:8">
      <c r="A387" s="29"/>
      <c r="B387" s="23"/>
      <c r="C387" s="24"/>
      <c r="D387" s="25"/>
      <c r="E387" s="27"/>
      <c r="F387" s="45"/>
      <c r="G387" s="24"/>
      <c r="H387" s="23"/>
    </row>
    <row r="388" spans="1:8">
      <c r="A388" s="29"/>
      <c r="B388" s="23"/>
      <c r="C388" s="24"/>
      <c r="D388" s="25"/>
      <c r="E388" s="27"/>
      <c r="F388" s="45"/>
      <c r="G388" s="24"/>
      <c r="H388" s="23"/>
    </row>
    <row r="389" spans="1:8">
      <c r="A389" s="29"/>
      <c r="B389" s="23"/>
      <c r="C389" s="24"/>
      <c r="D389" s="25"/>
      <c r="E389" s="27"/>
      <c r="F389" s="45"/>
      <c r="G389" s="24"/>
      <c r="H389" s="23"/>
    </row>
    <row r="390" spans="1:8">
      <c r="A390" s="29"/>
      <c r="B390" s="23"/>
      <c r="C390" s="24"/>
      <c r="D390" s="25"/>
      <c r="E390" s="27"/>
      <c r="F390" s="45"/>
      <c r="G390" s="24"/>
      <c r="H390" s="23"/>
    </row>
    <row r="391" spans="1:8">
      <c r="A391" s="29"/>
      <c r="B391" s="23"/>
      <c r="C391" s="24"/>
      <c r="D391" s="25"/>
      <c r="E391" s="27"/>
      <c r="F391" s="45"/>
      <c r="G391" s="24"/>
      <c r="H391" s="23"/>
    </row>
    <row r="392" spans="1:8">
      <c r="A392" s="29"/>
      <c r="B392" s="23"/>
      <c r="C392" s="24"/>
      <c r="D392" s="25"/>
      <c r="E392" s="27"/>
      <c r="F392" s="45"/>
      <c r="G392" s="24"/>
      <c r="H392" s="23"/>
    </row>
    <row r="393" spans="1:8">
      <c r="A393" s="29"/>
      <c r="B393" s="23"/>
      <c r="C393" s="24"/>
      <c r="D393" s="25"/>
      <c r="E393" s="27"/>
      <c r="F393" s="45"/>
      <c r="G393" s="24"/>
      <c r="H393" s="23"/>
    </row>
    <row r="394" spans="1:8">
      <c r="A394" s="29"/>
      <c r="B394" s="23"/>
      <c r="C394" s="24"/>
      <c r="D394" s="25"/>
      <c r="E394" s="27"/>
      <c r="F394" s="45"/>
      <c r="G394" s="24"/>
      <c r="H394" s="23"/>
    </row>
    <row r="395" spans="1:8">
      <c r="A395" s="29"/>
      <c r="B395" s="23"/>
      <c r="C395" s="24"/>
      <c r="D395" s="25"/>
      <c r="E395" s="27"/>
      <c r="F395" s="45"/>
      <c r="G395" s="24"/>
      <c r="H395" s="23"/>
    </row>
    <row r="396" spans="1:8">
      <c r="A396" s="29"/>
      <c r="B396" s="23"/>
      <c r="C396" s="24"/>
      <c r="D396" s="25"/>
      <c r="E396" s="27"/>
      <c r="F396" s="45"/>
      <c r="G396" s="24"/>
      <c r="H396" s="23"/>
    </row>
    <row r="397" spans="1:8">
      <c r="A397" s="29"/>
      <c r="B397" s="23"/>
      <c r="C397" s="24"/>
      <c r="D397" s="25"/>
      <c r="E397" s="27"/>
      <c r="F397" s="45"/>
      <c r="G397" s="24"/>
      <c r="H397" s="23"/>
    </row>
    <row r="398" spans="1:8">
      <c r="A398" s="29"/>
      <c r="B398" s="23"/>
      <c r="C398" s="24"/>
      <c r="D398" s="25"/>
      <c r="E398" s="27"/>
      <c r="F398" s="45"/>
      <c r="G398" s="24"/>
      <c r="H398" s="23"/>
    </row>
    <row r="399" spans="1:8">
      <c r="A399" s="29"/>
      <c r="B399" s="23"/>
      <c r="C399" s="24"/>
      <c r="D399" s="25"/>
      <c r="E399" s="27"/>
      <c r="F399" s="45"/>
      <c r="G399" s="24"/>
      <c r="H399" s="23"/>
    </row>
    <row r="400" spans="1:8">
      <c r="A400" s="29"/>
      <c r="B400" s="23"/>
      <c r="C400" s="24"/>
      <c r="D400" s="25"/>
      <c r="E400" s="27"/>
      <c r="F400" s="45"/>
      <c r="G400" s="24"/>
      <c r="H400" s="23"/>
    </row>
    <row r="401" spans="1:8">
      <c r="A401" s="29"/>
      <c r="B401" s="23"/>
      <c r="C401" s="24"/>
      <c r="D401" s="25"/>
      <c r="E401" s="27"/>
      <c r="F401" s="45"/>
      <c r="G401" s="24"/>
      <c r="H401" s="23"/>
    </row>
    <row r="402" spans="1:8">
      <c r="A402" s="29"/>
      <c r="B402" s="23"/>
      <c r="C402" s="24"/>
      <c r="D402" s="25"/>
      <c r="E402" s="27"/>
      <c r="F402" s="45"/>
      <c r="G402" s="24"/>
      <c r="H402" s="23"/>
    </row>
    <row r="403" spans="1:8">
      <c r="A403" s="29"/>
      <c r="B403" s="23"/>
      <c r="C403" s="24"/>
      <c r="D403" s="25"/>
      <c r="E403" s="27"/>
      <c r="F403" s="45"/>
      <c r="G403" s="24"/>
      <c r="H403" s="23"/>
    </row>
    <row r="404" spans="1:8">
      <c r="A404" s="29"/>
      <c r="B404" s="23"/>
      <c r="C404" s="24"/>
      <c r="D404" s="25"/>
      <c r="E404" s="27"/>
      <c r="F404" s="45"/>
      <c r="G404" s="24"/>
      <c r="H404" s="23"/>
    </row>
    <row r="405" spans="1:8">
      <c r="A405" s="29"/>
      <c r="B405" s="23"/>
      <c r="C405" s="24"/>
      <c r="D405" s="25"/>
      <c r="E405" s="27"/>
      <c r="F405" s="45"/>
      <c r="G405" s="24"/>
      <c r="H405" s="23"/>
    </row>
    <row r="406" spans="1:8">
      <c r="A406" s="29"/>
      <c r="B406" s="23"/>
      <c r="C406" s="24"/>
      <c r="D406" s="25"/>
      <c r="E406" s="27"/>
      <c r="F406" s="45"/>
      <c r="G406" s="24"/>
      <c r="H406" s="23"/>
    </row>
    <row r="407" spans="1:8">
      <c r="A407" s="29"/>
      <c r="B407" s="23"/>
      <c r="C407" s="24"/>
      <c r="D407" s="25"/>
      <c r="E407" s="27"/>
      <c r="F407" s="45"/>
      <c r="G407" s="24"/>
      <c r="H407" s="23"/>
    </row>
    <row r="408" spans="1:8">
      <c r="A408" s="29"/>
      <c r="B408" s="23"/>
      <c r="C408" s="24"/>
      <c r="D408" s="25"/>
      <c r="E408" s="27"/>
      <c r="F408" s="45"/>
      <c r="G408" s="24"/>
      <c r="H408" s="23"/>
    </row>
    <row r="409" spans="1:8">
      <c r="A409" s="29"/>
      <c r="B409" s="23"/>
      <c r="C409" s="24"/>
      <c r="D409" s="25"/>
      <c r="E409" s="27"/>
      <c r="F409" s="45"/>
      <c r="G409" s="24"/>
      <c r="H409" s="23"/>
    </row>
    <row r="410" spans="1:8">
      <c r="A410" s="29"/>
      <c r="B410" s="23"/>
      <c r="C410" s="24"/>
      <c r="D410" s="25"/>
      <c r="E410" s="27"/>
      <c r="F410" s="45"/>
      <c r="G410" s="24"/>
      <c r="H410" s="23"/>
    </row>
    <row r="411" spans="1:8">
      <c r="A411" s="29"/>
      <c r="B411" s="23"/>
      <c r="C411" s="24"/>
      <c r="D411" s="25"/>
      <c r="E411" s="27"/>
      <c r="F411" s="45"/>
      <c r="G411" s="24"/>
      <c r="H411" s="23"/>
    </row>
    <row r="412" spans="1:8">
      <c r="A412" s="29"/>
      <c r="B412" s="23"/>
      <c r="C412" s="24"/>
      <c r="D412" s="25"/>
      <c r="E412" s="27"/>
      <c r="F412" s="45"/>
      <c r="G412" s="24"/>
      <c r="H412" s="23"/>
    </row>
    <row r="413" spans="1:8">
      <c r="A413" s="29"/>
      <c r="B413" s="23"/>
      <c r="C413" s="29"/>
      <c r="D413" s="25"/>
      <c r="E413" s="27"/>
      <c r="F413" s="45"/>
      <c r="G413" s="24"/>
      <c r="H413" s="23"/>
    </row>
    <row r="414" spans="1:8">
      <c r="A414" s="29"/>
      <c r="B414" s="23"/>
      <c r="C414" s="24"/>
      <c r="D414" s="25"/>
      <c r="E414" s="27"/>
      <c r="F414" s="45"/>
      <c r="G414" s="24"/>
      <c r="H414" s="23"/>
    </row>
    <row r="415" spans="1:8">
      <c r="A415" s="29"/>
      <c r="B415" s="23"/>
      <c r="C415" s="24"/>
      <c r="D415" s="25"/>
      <c r="E415" s="27"/>
      <c r="F415" s="45"/>
      <c r="G415" s="24"/>
      <c r="H415" s="23"/>
    </row>
    <row r="416" spans="1:8">
      <c r="A416" s="29"/>
      <c r="B416" s="50"/>
      <c r="C416" s="51"/>
      <c r="D416" s="25"/>
      <c r="E416" s="27"/>
      <c r="F416" s="45"/>
      <c r="G416" s="24"/>
      <c r="H416" s="23"/>
    </row>
    <row r="417" spans="1:8">
      <c r="A417" s="29"/>
      <c r="B417" s="50"/>
      <c r="C417" s="51"/>
      <c r="D417" s="25"/>
      <c r="E417" s="27"/>
      <c r="F417" s="45"/>
      <c r="G417" s="24"/>
      <c r="H417" s="23"/>
    </row>
    <row r="418" spans="1:8">
      <c r="A418" s="29"/>
      <c r="B418" s="50"/>
      <c r="C418" s="51"/>
      <c r="D418" s="25"/>
      <c r="E418" s="27"/>
      <c r="F418" s="45"/>
      <c r="G418" s="24"/>
      <c r="H418" s="23"/>
    </row>
    <row r="419" spans="1:8">
      <c r="A419" s="29"/>
      <c r="B419" s="23"/>
      <c r="C419" s="24"/>
      <c r="D419" s="25"/>
      <c r="E419" s="27"/>
      <c r="F419" s="45"/>
      <c r="G419" s="24"/>
      <c r="H419" s="23"/>
    </row>
    <row r="420" spans="1:8">
      <c r="A420" s="29"/>
      <c r="B420" s="23"/>
      <c r="C420" s="24"/>
      <c r="D420" s="25"/>
      <c r="E420" s="27"/>
      <c r="F420" s="45"/>
      <c r="G420" s="24"/>
      <c r="H420" s="23"/>
    </row>
    <row r="421" spans="1:8">
      <c r="A421" s="29"/>
      <c r="B421" s="23"/>
      <c r="C421" s="24"/>
      <c r="D421" s="25"/>
      <c r="E421" s="27"/>
      <c r="F421" s="45"/>
      <c r="G421" s="24"/>
      <c r="H421" s="23"/>
    </row>
    <row r="422" spans="1:8">
      <c r="A422" s="29"/>
      <c r="B422" s="23"/>
      <c r="C422" s="24"/>
      <c r="D422" s="25"/>
      <c r="E422" s="27"/>
      <c r="F422" s="45"/>
      <c r="G422" s="24"/>
      <c r="H422" s="23"/>
    </row>
    <row r="423" spans="1:8">
      <c r="A423" s="29"/>
      <c r="B423" s="23"/>
      <c r="C423" s="24"/>
      <c r="D423" s="25"/>
      <c r="E423" s="27"/>
      <c r="F423" s="45"/>
      <c r="G423" s="24"/>
      <c r="H423" s="23"/>
    </row>
    <row r="424" spans="1:8">
      <c r="A424" s="29"/>
      <c r="B424" s="23"/>
      <c r="C424" s="24"/>
      <c r="D424" s="25"/>
      <c r="E424" s="27"/>
      <c r="F424" s="45"/>
      <c r="G424" s="24"/>
      <c r="H424" s="23"/>
    </row>
    <row r="425" spans="1:8">
      <c r="A425" s="29"/>
      <c r="B425" s="23"/>
      <c r="C425" s="24"/>
      <c r="D425" s="25"/>
      <c r="E425" s="27"/>
      <c r="F425" s="45"/>
      <c r="G425" s="24"/>
      <c r="H425" s="23"/>
    </row>
    <row r="426" spans="1:8">
      <c r="A426" s="29"/>
      <c r="B426" s="23"/>
      <c r="C426" s="24"/>
      <c r="D426" s="25"/>
      <c r="E426" s="27"/>
      <c r="F426" s="45"/>
      <c r="G426" s="24"/>
      <c r="H426" s="23"/>
    </row>
    <row r="427" spans="1:8">
      <c r="A427" s="29"/>
      <c r="B427" s="23"/>
      <c r="C427" s="24"/>
      <c r="D427" s="25"/>
      <c r="E427" s="27"/>
      <c r="F427" s="45"/>
      <c r="G427" s="24"/>
      <c r="H427" s="23"/>
    </row>
    <row r="428" spans="1:8">
      <c r="A428" s="29"/>
      <c r="B428" s="23"/>
      <c r="C428" s="24"/>
      <c r="D428" s="25"/>
      <c r="E428" s="27"/>
      <c r="F428" s="45"/>
      <c r="G428" s="24"/>
      <c r="H428" s="23"/>
    </row>
    <row r="429" spans="1:8">
      <c r="A429" s="29"/>
      <c r="B429" s="23"/>
      <c r="C429" s="24"/>
      <c r="D429" s="25"/>
      <c r="E429" s="27"/>
      <c r="F429" s="45"/>
      <c r="G429" s="24"/>
      <c r="H429" s="23"/>
    </row>
    <row r="430" spans="1:8">
      <c r="A430" s="29"/>
      <c r="B430" s="23"/>
      <c r="C430" s="24"/>
      <c r="D430" s="25"/>
      <c r="E430" s="27"/>
      <c r="F430" s="45"/>
      <c r="G430" s="24"/>
      <c r="H430" s="23"/>
    </row>
    <row r="431" spans="1:8">
      <c r="A431" s="29"/>
      <c r="B431" s="23"/>
      <c r="C431" s="24"/>
      <c r="D431" s="25"/>
      <c r="E431" s="27"/>
      <c r="F431" s="45"/>
      <c r="G431" s="24"/>
      <c r="H431" s="23"/>
    </row>
    <row r="432" spans="1:8">
      <c r="A432" s="29"/>
      <c r="B432" s="23"/>
      <c r="C432" s="24"/>
      <c r="D432" s="25"/>
      <c r="E432" s="27"/>
      <c r="F432" s="45"/>
      <c r="G432" s="24"/>
      <c r="H432" s="23"/>
    </row>
    <row r="433" spans="1:8">
      <c r="A433" s="29"/>
      <c r="B433" s="23"/>
      <c r="C433" s="24"/>
      <c r="D433" s="25"/>
      <c r="E433" s="27"/>
      <c r="F433" s="45"/>
      <c r="G433" s="24"/>
      <c r="H433" s="23"/>
    </row>
    <row r="434" spans="1:8">
      <c r="A434" s="29"/>
      <c r="B434" s="23"/>
      <c r="C434" s="24"/>
      <c r="D434" s="25"/>
      <c r="E434" s="27"/>
      <c r="F434" s="45"/>
      <c r="G434" s="24"/>
      <c r="H434" s="23"/>
    </row>
    <row r="435" spans="1:8">
      <c r="A435" s="29"/>
      <c r="B435" s="23"/>
      <c r="C435" s="24"/>
      <c r="D435" s="25"/>
      <c r="E435" s="27"/>
      <c r="F435" s="45"/>
      <c r="G435" s="24"/>
      <c r="H435" s="23"/>
    </row>
    <row r="436" spans="1:8">
      <c r="A436" s="29"/>
      <c r="B436" s="23"/>
      <c r="C436" s="24"/>
      <c r="D436" s="25"/>
      <c r="E436" s="27"/>
      <c r="F436" s="45"/>
      <c r="G436" s="24"/>
      <c r="H436" s="23"/>
    </row>
    <row r="437" spans="1:8">
      <c r="A437" s="29"/>
      <c r="B437" s="23"/>
      <c r="C437" s="24"/>
      <c r="D437" s="25"/>
      <c r="E437" s="27"/>
      <c r="F437" s="45"/>
      <c r="G437" s="24"/>
      <c r="H437" s="23"/>
    </row>
    <row r="438" spans="1:8">
      <c r="A438" s="29"/>
      <c r="B438" s="23"/>
      <c r="C438" s="24"/>
      <c r="D438" s="25"/>
      <c r="E438" s="27"/>
      <c r="F438" s="45"/>
      <c r="G438" s="24"/>
      <c r="H438" s="23"/>
    </row>
    <row r="439" spans="1:8">
      <c r="A439" s="29"/>
      <c r="B439" s="23"/>
      <c r="C439" s="24"/>
      <c r="D439" s="25"/>
      <c r="E439" s="27"/>
      <c r="F439" s="45"/>
      <c r="G439" s="24"/>
      <c r="H439" s="23"/>
    </row>
    <row r="440" spans="1:8">
      <c r="A440" s="29"/>
      <c r="B440" s="23"/>
      <c r="C440" s="24"/>
      <c r="D440" s="25"/>
      <c r="E440" s="27"/>
      <c r="F440" s="45"/>
      <c r="G440" s="24"/>
      <c r="H440" s="23"/>
    </row>
    <row r="441" spans="1:8">
      <c r="A441" s="29"/>
      <c r="B441" s="23"/>
      <c r="C441" s="24"/>
      <c r="D441" s="25"/>
      <c r="E441" s="27"/>
      <c r="F441" s="45"/>
      <c r="G441" s="24"/>
      <c r="H441" s="23"/>
    </row>
    <row r="442" spans="1:8">
      <c r="A442" s="29"/>
      <c r="B442" s="23"/>
      <c r="C442" s="24"/>
      <c r="D442" s="25"/>
      <c r="E442" s="27"/>
      <c r="F442" s="45"/>
      <c r="G442" s="24"/>
      <c r="H442" s="23"/>
    </row>
    <row r="443" spans="1:8">
      <c r="A443" s="29"/>
      <c r="B443" s="23"/>
      <c r="C443" s="24"/>
      <c r="D443" s="25"/>
      <c r="E443" s="27"/>
      <c r="F443" s="45"/>
      <c r="G443" s="24"/>
      <c r="H443" s="23"/>
    </row>
    <row r="444" spans="1:8">
      <c r="A444" s="29"/>
      <c r="B444" s="23"/>
      <c r="C444" s="24"/>
      <c r="D444" s="25"/>
      <c r="E444" s="27"/>
      <c r="F444" s="45"/>
      <c r="G444" s="24"/>
      <c r="H444" s="23"/>
    </row>
    <row r="445" spans="1:8">
      <c r="A445" s="29"/>
      <c r="B445" s="23"/>
      <c r="C445" s="24"/>
      <c r="D445" s="25"/>
      <c r="E445" s="27"/>
      <c r="F445" s="45"/>
      <c r="G445" s="24"/>
      <c r="H445" s="23"/>
    </row>
    <row r="446" spans="1:8">
      <c r="A446" s="29"/>
      <c r="B446" s="23"/>
      <c r="C446" s="24"/>
      <c r="D446" s="25"/>
      <c r="E446" s="27"/>
      <c r="F446" s="45"/>
      <c r="G446" s="24"/>
      <c r="H446" s="23"/>
    </row>
    <row r="447" spans="1:8">
      <c r="A447" s="29"/>
      <c r="B447" s="23"/>
      <c r="C447" s="24"/>
      <c r="D447" s="25"/>
      <c r="E447" s="27"/>
      <c r="F447" s="45"/>
      <c r="G447" s="24"/>
      <c r="H447" s="23"/>
    </row>
    <row r="448" spans="1:8">
      <c r="A448" s="29"/>
      <c r="B448" s="23"/>
      <c r="C448" s="24"/>
      <c r="D448" s="25"/>
      <c r="E448" s="27"/>
      <c r="F448" s="45"/>
      <c r="G448" s="24"/>
      <c r="H448" s="23"/>
    </row>
    <row r="449" spans="1:8">
      <c r="A449" s="29"/>
      <c r="B449" s="23"/>
      <c r="C449" s="24"/>
      <c r="D449" s="25"/>
      <c r="E449" s="27"/>
      <c r="F449" s="45"/>
      <c r="G449" s="24"/>
      <c r="H449" s="23"/>
    </row>
    <row r="450" spans="1:8">
      <c r="A450" s="29"/>
      <c r="B450" s="23"/>
      <c r="C450" s="29"/>
      <c r="D450" s="25"/>
      <c r="E450" s="27"/>
      <c r="F450" s="45"/>
      <c r="G450" s="24"/>
      <c r="H450" s="23"/>
    </row>
    <row r="451" spans="1:8">
      <c r="A451" s="29"/>
      <c r="B451" s="23"/>
      <c r="C451" s="24"/>
      <c r="D451" s="25"/>
      <c r="E451" s="27"/>
      <c r="F451" s="45"/>
      <c r="G451" s="24"/>
      <c r="H451" s="23"/>
    </row>
    <row r="452" spans="1:8">
      <c r="A452" s="29"/>
      <c r="B452" s="23"/>
      <c r="C452" s="24"/>
      <c r="D452" s="25"/>
      <c r="E452" s="27"/>
      <c r="F452" s="45"/>
      <c r="G452" s="24"/>
      <c r="H452" s="23"/>
    </row>
    <row r="453" spans="1:8">
      <c r="A453" s="29"/>
      <c r="B453" s="50"/>
      <c r="C453" s="51"/>
      <c r="D453" s="25"/>
      <c r="E453" s="27"/>
      <c r="F453" s="45"/>
      <c r="G453" s="24"/>
      <c r="H453" s="23"/>
    </row>
    <row r="454" spans="1:8">
      <c r="A454" s="29"/>
      <c r="B454" s="50"/>
      <c r="C454" s="51"/>
      <c r="D454" s="25"/>
      <c r="E454" s="27"/>
      <c r="F454" s="45"/>
      <c r="G454" s="24"/>
      <c r="H454" s="23"/>
    </row>
    <row r="455" spans="1:8">
      <c r="A455" s="29"/>
      <c r="B455" s="50"/>
      <c r="C455" s="51"/>
      <c r="D455" s="25"/>
      <c r="E455" s="27"/>
      <c r="F455" s="45"/>
      <c r="G455" s="24"/>
      <c r="H455" s="23"/>
    </row>
    <row r="456" spans="1:8">
      <c r="A456" s="29"/>
      <c r="B456" s="23"/>
      <c r="C456" s="24"/>
      <c r="D456" s="25"/>
      <c r="E456" s="27"/>
      <c r="F456" s="45"/>
      <c r="G456" s="24"/>
      <c r="H456" s="23"/>
    </row>
    <row r="457" spans="1:8">
      <c r="A457" s="29"/>
      <c r="B457" s="23"/>
      <c r="C457" s="24"/>
      <c r="D457" s="25"/>
      <c r="E457" s="27"/>
      <c r="F457" s="45"/>
      <c r="G457" s="24"/>
      <c r="H457" s="23"/>
    </row>
    <row r="458" spans="1:8">
      <c r="A458" s="29"/>
      <c r="B458" s="23"/>
      <c r="C458" s="24"/>
      <c r="D458" s="25"/>
      <c r="E458" s="27"/>
      <c r="F458" s="45"/>
      <c r="G458" s="24"/>
      <c r="H458" s="23"/>
    </row>
    <row r="459" spans="1:8">
      <c r="A459" s="29"/>
      <c r="B459" s="23"/>
      <c r="C459" s="24"/>
      <c r="D459" s="25"/>
      <c r="E459" s="27"/>
      <c r="F459" s="45"/>
      <c r="G459" s="24"/>
      <c r="H459" s="23"/>
    </row>
    <row r="460" spans="1:8">
      <c r="A460" s="29"/>
      <c r="B460" s="23"/>
      <c r="C460" s="24"/>
      <c r="D460" s="25"/>
      <c r="E460" s="27"/>
      <c r="F460" s="45"/>
      <c r="G460" s="24"/>
      <c r="H460" s="23"/>
    </row>
    <row r="461" spans="1:8">
      <c r="A461" s="29"/>
      <c r="B461" s="23"/>
      <c r="C461" s="24"/>
      <c r="D461" s="25"/>
      <c r="E461" s="27"/>
      <c r="F461" s="45"/>
      <c r="G461" s="24"/>
      <c r="H461" s="23"/>
    </row>
    <row r="462" spans="1:8">
      <c r="A462" s="29"/>
      <c r="B462" s="23"/>
      <c r="C462" s="24"/>
      <c r="D462" s="25"/>
      <c r="E462" s="27"/>
      <c r="F462" s="45"/>
      <c r="G462" s="24"/>
      <c r="H462" s="23"/>
    </row>
    <row r="463" spans="1:8">
      <c r="A463" s="29"/>
      <c r="B463" s="23"/>
      <c r="C463" s="24"/>
      <c r="D463" s="25"/>
      <c r="E463" s="27"/>
      <c r="F463" s="45"/>
      <c r="G463" s="24"/>
      <c r="H463" s="23"/>
    </row>
    <row r="464" spans="1:8">
      <c r="A464" s="29"/>
      <c r="B464" s="23"/>
      <c r="C464" s="24"/>
      <c r="D464" s="25"/>
      <c r="E464" s="27"/>
      <c r="F464" s="45"/>
      <c r="G464" s="24"/>
      <c r="H464" s="23"/>
    </row>
    <row r="465" spans="1:8">
      <c r="A465" s="29"/>
      <c r="B465" s="23"/>
      <c r="C465" s="24"/>
      <c r="D465" s="25"/>
      <c r="E465" s="27"/>
      <c r="F465" s="45"/>
      <c r="G465" s="24"/>
      <c r="H465" s="23"/>
    </row>
    <row r="466" spans="1:8">
      <c r="A466" s="29"/>
      <c r="B466" s="23"/>
      <c r="C466" s="24"/>
      <c r="D466" s="25"/>
      <c r="E466" s="27"/>
      <c r="F466" s="45"/>
      <c r="G466" s="24"/>
      <c r="H466" s="23"/>
    </row>
    <row r="467" spans="1:8">
      <c r="A467" s="29"/>
      <c r="B467" s="23"/>
      <c r="C467" s="24"/>
      <c r="D467" s="25"/>
      <c r="E467" s="27"/>
      <c r="F467" s="45"/>
      <c r="G467" s="24"/>
      <c r="H467" s="23"/>
    </row>
    <row r="468" spans="1:8">
      <c r="A468" s="29"/>
      <c r="B468" s="23"/>
      <c r="C468" s="24"/>
      <c r="D468" s="25"/>
      <c r="E468" s="27"/>
      <c r="F468" s="45"/>
      <c r="G468" s="24"/>
      <c r="H468" s="23"/>
    </row>
    <row r="469" spans="1:8">
      <c r="A469" s="29"/>
      <c r="B469" s="23"/>
      <c r="C469" s="24"/>
      <c r="D469" s="25"/>
      <c r="E469" s="27"/>
      <c r="F469" s="45"/>
      <c r="G469" s="24"/>
      <c r="H469" s="23"/>
    </row>
    <row r="470" spans="1:8">
      <c r="A470" s="29"/>
      <c r="B470" s="23"/>
      <c r="C470" s="24"/>
      <c r="D470" s="25"/>
      <c r="E470" s="27"/>
      <c r="F470" s="45"/>
      <c r="G470" s="24"/>
      <c r="H470" s="23"/>
    </row>
    <row r="471" spans="1:8">
      <c r="A471" s="29"/>
      <c r="B471" s="23"/>
      <c r="C471" s="24"/>
      <c r="D471" s="25"/>
      <c r="E471" s="27"/>
      <c r="F471" s="45"/>
      <c r="G471" s="24"/>
      <c r="H471" s="23"/>
    </row>
    <row r="472" spans="1:8">
      <c r="A472" s="29"/>
      <c r="B472" s="23"/>
      <c r="C472" s="24"/>
      <c r="D472" s="25"/>
      <c r="E472" s="27"/>
      <c r="F472" s="45"/>
      <c r="G472" s="24"/>
      <c r="H472" s="23"/>
    </row>
    <row r="473" spans="1:8">
      <c r="A473" s="29"/>
      <c r="B473" s="23"/>
      <c r="C473" s="24"/>
      <c r="D473" s="25"/>
      <c r="E473" s="27"/>
      <c r="F473" s="45"/>
      <c r="G473" s="24"/>
      <c r="H473" s="23"/>
    </row>
    <row r="474" spans="1:8">
      <c r="A474" s="29"/>
      <c r="B474" s="23"/>
      <c r="C474" s="24"/>
      <c r="D474" s="25"/>
      <c r="E474" s="27"/>
      <c r="F474" s="45"/>
      <c r="G474" s="24"/>
      <c r="H474" s="23"/>
    </row>
    <row r="475" spans="1:8">
      <c r="A475" s="29"/>
      <c r="B475" s="23"/>
      <c r="C475" s="24"/>
      <c r="D475" s="25"/>
      <c r="E475" s="27"/>
      <c r="F475" s="45"/>
      <c r="G475" s="24"/>
      <c r="H475" s="23"/>
    </row>
    <row r="476" spans="1:8">
      <c r="A476" s="29"/>
      <c r="B476" s="23"/>
      <c r="C476" s="24"/>
      <c r="D476" s="25"/>
      <c r="E476" s="27"/>
      <c r="F476" s="45"/>
      <c r="G476" s="24"/>
      <c r="H476" s="23"/>
    </row>
    <row r="477" spans="1:8">
      <c r="A477" s="29"/>
      <c r="B477" s="23"/>
      <c r="C477" s="24"/>
      <c r="D477" s="25"/>
      <c r="E477" s="27"/>
      <c r="F477" s="45"/>
      <c r="G477" s="24"/>
      <c r="H477" s="23"/>
    </row>
    <row r="478" spans="1:8">
      <c r="A478" s="29"/>
      <c r="B478" s="23"/>
      <c r="C478" s="24"/>
      <c r="D478" s="25"/>
      <c r="E478" s="27"/>
      <c r="F478" s="45"/>
      <c r="G478" s="24"/>
      <c r="H478" s="23"/>
    </row>
    <row r="479" spans="1:8">
      <c r="A479" s="29"/>
      <c r="B479" s="23"/>
      <c r="C479" s="24"/>
      <c r="D479" s="25"/>
      <c r="E479" s="27"/>
      <c r="F479" s="45"/>
      <c r="G479" s="24"/>
      <c r="H479" s="23"/>
    </row>
    <row r="480" spans="1:8">
      <c r="A480" s="29"/>
      <c r="B480" s="23"/>
      <c r="C480" s="24"/>
      <c r="D480" s="25"/>
      <c r="E480" s="27"/>
      <c r="F480" s="45"/>
      <c r="G480" s="24"/>
      <c r="H480" s="23"/>
    </row>
    <row r="481" spans="1:8">
      <c r="A481" s="29"/>
      <c r="B481" s="23"/>
      <c r="C481" s="24"/>
      <c r="D481" s="25"/>
      <c r="E481" s="27"/>
      <c r="F481" s="45"/>
      <c r="G481" s="24"/>
      <c r="H481" s="23"/>
    </row>
    <row r="482" spans="1:8">
      <c r="A482" s="29"/>
      <c r="B482" s="23"/>
      <c r="C482" s="24"/>
      <c r="D482" s="25"/>
      <c r="E482" s="27"/>
      <c r="F482" s="45"/>
      <c r="G482" s="24"/>
      <c r="H482" s="23"/>
    </row>
    <row r="483" spans="1:8">
      <c r="A483" s="29"/>
      <c r="B483" s="23"/>
      <c r="C483" s="24"/>
      <c r="D483" s="25"/>
      <c r="E483" s="27"/>
      <c r="F483" s="45"/>
      <c r="G483" s="24"/>
      <c r="H483" s="23"/>
    </row>
    <row r="484" spans="1:8">
      <c r="A484" s="29"/>
      <c r="B484" s="23"/>
      <c r="C484" s="24"/>
      <c r="D484" s="25"/>
      <c r="E484" s="27"/>
      <c r="F484" s="45"/>
      <c r="G484" s="24"/>
      <c r="H484" s="23"/>
    </row>
    <row r="485" spans="1:8">
      <c r="A485" s="29"/>
      <c r="B485" s="23"/>
      <c r="C485" s="24"/>
      <c r="D485" s="25"/>
      <c r="E485" s="27"/>
      <c r="F485" s="45"/>
      <c r="G485" s="24"/>
      <c r="H485" s="23"/>
    </row>
    <row r="486" spans="1:8">
      <c r="A486" s="29"/>
      <c r="B486" s="23"/>
      <c r="C486" s="24"/>
      <c r="D486" s="25"/>
      <c r="E486" s="27"/>
      <c r="F486" s="45"/>
      <c r="G486" s="24"/>
      <c r="H486" s="23"/>
    </row>
    <row r="487" spans="1:8">
      <c r="A487" s="29"/>
      <c r="B487" s="23"/>
      <c r="C487" s="29"/>
      <c r="D487" s="25"/>
      <c r="E487" s="27"/>
      <c r="F487" s="45"/>
      <c r="G487" s="24"/>
      <c r="H487" s="23"/>
    </row>
    <row r="488" spans="1:8">
      <c r="A488" s="29"/>
      <c r="B488" s="23"/>
      <c r="C488" s="24"/>
      <c r="D488" s="25"/>
      <c r="E488" s="27"/>
      <c r="F488" s="45"/>
      <c r="G488" s="24"/>
      <c r="H488" s="23"/>
    </row>
    <row r="489" spans="1:8">
      <c r="A489" s="29"/>
      <c r="B489" s="23"/>
      <c r="C489" s="24"/>
      <c r="D489" s="25"/>
      <c r="E489" s="27"/>
      <c r="F489" s="45"/>
      <c r="G489" s="24"/>
      <c r="H489" s="23"/>
    </row>
    <row r="490" spans="1:8">
      <c r="A490" s="29"/>
      <c r="B490" s="50"/>
      <c r="C490" s="51"/>
      <c r="D490" s="25"/>
      <c r="E490" s="27"/>
      <c r="F490" s="45"/>
      <c r="G490" s="24"/>
      <c r="H490" s="23"/>
    </row>
    <row r="491" spans="1:8">
      <c r="A491" s="29"/>
      <c r="B491" s="50"/>
      <c r="C491" s="51"/>
      <c r="D491" s="25"/>
      <c r="E491" s="27"/>
      <c r="F491" s="45"/>
      <c r="G491" s="24"/>
      <c r="H491" s="23"/>
    </row>
    <row r="492" spans="1:8">
      <c r="A492" s="29"/>
      <c r="B492" s="50"/>
      <c r="C492" s="51"/>
      <c r="D492" s="25"/>
      <c r="E492" s="27"/>
      <c r="F492" s="45"/>
      <c r="G492" s="24"/>
      <c r="H492" s="23"/>
    </row>
    <row r="493" spans="1:8">
      <c r="A493" s="29"/>
      <c r="B493" s="23"/>
      <c r="C493" s="24"/>
      <c r="D493" s="25"/>
      <c r="E493" s="27"/>
      <c r="F493" s="45"/>
      <c r="G493" s="24"/>
      <c r="H493" s="23"/>
    </row>
    <row r="494" spans="1:8">
      <c r="A494" s="29"/>
      <c r="B494" s="23"/>
      <c r="C494" s="24"/>
      <c r="D494" s="25"/>
      <c r="E494" s="27"/>
      <c r="F494" s="45"/>
      <c r="G494" s="24"/>
      <c r="H494" s="23"/>
    </row>
    <row r="495" spans="1:8">
      <c r="A495" s="29"/>
      <c r="B495" s="23"/>
      <c r="C495" s="24"/>
      <c r="D495" s="25"/>
      <c r="E495" s="27"/>
      <c r="F495" s="45"/>
      <c r="G495" s="24"/>
      <c r="H495" s="23"/>
    </row>
    <row r="496" spans="1:8">
      <c r="A496" s="29"/>
      <c r="B496" s="23"/>
      <c r="C496" s="24"/>
      <c r="D496" s="25"/>
      <c r="E496" s="27"/>
      <c r="F496" s="45"/>
      <c r="G496" s="24"/>
      <c r="H496" s="23"/>
    </row>
    <row r="497" spans="1:8">
      <c r="A497" s="29"/>
      <c r="B497" s="23"/>
      <c r="C497" s="24"/>
      <c r="D497" s="25"/>
      <c r="E497" s="27"/>
      <c r="F497" s="45"/>
      <c r="G497" s="24"/>
      <c r="H497" s="23"/>
    </row>
    <row r="498" spans="1:8">
      <c r="A498" s="29"/>
      <c r="B498" s="23"/>
      <c r="C498" s="24"/>
      <c r="D498" s="25"/>
      <c r="E498" s="27"/>
      <c r="F498" s="45"/>
      <c r="G498" s="24"/>
      <c r="H498" s="23"/>
    </row>
    <row r="499" spans="1:8">
      <c r="A499" s="29"/>
      <c r="B499" s="23"/>
      <c r="C499" s="24"/>
      <c r="D499" s="25"/>
      <c r="E499" s="27"/>
      <c r="F499" s="45"/>
      <c r="G499" s="24"/>
      <c r="H499" s="23"/>
    </row>
    <row r="500" spans="1:8">
      <c r="A500" s="29"/>
      <c r="B500" s="23"/>
      <c r="C500" s="24"/>
      <c r="D500" s="25"/>
      <c r="E500" s="27"/>
      <c r="F500" s="45"/>
      <c r="G500" s="24"/>
      <c r="H500" s="23"/>
    </row>
    <row r="501" spans="1:8">
      <c r="A501" s="29"/>
      <c r="B501" s="23"/>
      <c r="C501" s="24"/>
      <c r="D501" s="25"/>
      <c r="E501" s="27"/>
      <c r="F501" s="45"/>
      <c r="G501" s="24"/>
      <c r="H501" s="23"/>
    </row>
    <row r="502" spans="1:8">
      <c r="A502" s="29"/>
      <c r="B502" s="23"/>
      <c r="C502" s="24"/>
      <c r="D502" s="25"/>
      <c r="E502" s="27"/>
      <c r="F502" s="45"/>
      <c r="G502" s="24"/>
      <c r="H502" s="23"/>
    </row>
    <row r="503" spans="1:8">
      <c r="A503" s="29"/>
      <c r="B503" s="23"/>
      <c r="C503" s="24"/>
      <c r="D503" s="25"/>
      <c r="E503" s="27"/>
      <c r="F503" s="45"/>
      <c r="G503" s="24"/>
      <c r="H503" s="23"/>
    </row>
    <row r="504" spans="1:8">
      <c r="A504" s="29"/>
      <c r="B504" s="23"/>
      <c r="C504" s="24"/>
      <c r="D504" s="25"/>
      <c r="E504" s="27"/>
      <c r="F504" s="45"/>
      <c r="G504" s="24"/>
      <c r="H504" s="23"/>
    </row>
    <row r="505" spans="1:8">
      <c r="A505" s="29"/>
      <c r="B505" s="23"/>
      <c r="C505" s="24"/>
      <c r="D505" s="25"/>
      <c r="E505" s="27"/>
      <c r="F505" s="45"/>
      <c r="G505" s="24"/>
      <c r="H505" s="23"/>
    </row>
    <row r="506" spans="1:8">
      <c r="A506" s="29"/>
      <c r="B506" s="23"/>
      <c r="C506" s="24"/>
      <c r="D506" s="25"/>
      <c r="E506" s="27"/>
      <c r="F506" s="45"/>
      <c r="G506" s="24"/>
      <c r="H506" s="23"/>
    </row>
    <row r="507" spans="1:8">
      <c r="A507" s="29"/>
      <c r="B507" s="23"/>
      <c r="C507" s="24"/>
      <c r="D507" s="25"/>
      <c r="E507" s="27"/>
      <c r="F507" s="45"/>
      <c r="G507" s="24"/>
      <c r="H507" s="23"/>
    </row>
    <row r="508" spans="1:8">
      <c r="A508" s="29"/>
      <c r="B508" s="23"/>
      <c r="C508" s="24"/>
      <c r="D508" s="25"/>
      <c r="E508" s="27"/>
      <c r="F508" s="45"/>
      <c r="G508" s="24"/>
      <c r="H508" s="23"/>
    </row>
    <row r="509" spans="1:8">
      <c r="A509" s="29"/>
      <c r="B509" s="23"/>
      <c r="C509" s="24"/>
      <c r="D509" s="25"/>
      <c r="E509" s="27"/>
      <c r="F509" s="45"/>
      <c r="G509" s="24"/>
      <c r="H509" s="23"/>
    </row>
    <row r="510" spans="1:8">
      <c r="A510" s="29"/>
      <c r="B510" s="23"/>
      <c r="C510" s="24"/>
      <c r="D510" s="25"/>
      <c r="E510" s="27"/>
      <c r="F510" s="45"/>
      <c r="G510" s="24"/>
      <c r="H510" s="23"/>
    </row>
    <row r="511" spans="1:8">
      <c r="A511" s="29"/>
      <c r="B511" s="23"/>
      <c r="C511" s="24"/>
      <c r="D511" s="25"/>
      <c r="E511" s="27"/>
      <c r="F511" s="45"/>
      <c r="G511" s="24"/>
      <c r="H511" s="23"/>
    </row>
    <row r="512" spans="1:8">
      <c r="A512" s="29"/>
      <c r="B512" s="23"/>
      <c r="C512" s="24"/>
      <c r="D512" s="25"/>
      <c r="E512" s="27"/>
      <c r="F512" s="45"/>
      <c r="G512" s="24"/>
      <c r="H512" s="23"/>
    </row>
    <row r="513" spans="1:8">
      <c r="A513" s="29"/>
      <c r="B513" s="23"/>
      <c r="C513" s="24"/>
      <c r="D513" s="25"/>
      <c r="E513" s="27"/>
      <c r="F513" s="45"/>
      <c r="G513" s="24"/>
      <c r="H513" s="23"/>
    </row>
    <row r="514" spans="1:8">
      <c r="A514" s="29"/>
      <c r="B514" s="23"/>
      <c r="C514" s="24"/>
      <c r="D514" s="25"/>
      <c r="E514" s="27"/>
      <c r="F514" s="45"/>
      <c r="G514" s="24"/>
      <c r="H514" s="23"/>
    </row>
    <row r="515" spans="1:8">
      <c r="A515" s="29"/>
      <c r="B515" s="23"/>
      <c r="C515" s="24"/>
      <c r="D515" s="25"/>
      <c r="E515" s="27"/>
      <c r="F515" s="45"/>
      <c r="G515" s="24"/>
      <c r="H515" s="23"/>
    </row>
    <row r="516" spans="1:8">
      <c r="A516" s="29"/>
      <c r="B516" s="23"/>
      <c r="C516" s="24"/>
      <c r="D516" s="25"/>
      <c r="E516" s="27"/>
      <c r="F516" s="45"/>
      <c r="G516" s="24"/>
      <c r="H516" s="23"/>
    </row>
    <row r="517" spans="1:8">
      <c r="A517" s="29"/>
      <c r="B517" s="23"/>
      <c r="C517" s="24"/>
      <c r="D517" s="25"/>
      <c r="E517" s="27"/>
      <c r="F517" s="45"/>
      <c r="G517" s="24"/>
      <c r="H517" s="23"/>
    </row>
    <row r="518" spans="1:8">
      <c r="A518" s="29"/>
      <c r="B518" s="23"/>
      <c r="C518" s="24"/>
      <c r="D518" s="25"/>
      <c r="E518" s="27"/>
      <c r="F518" s="45"/>
      <c r="G518" s="24"/>
      <c r="H518" s="23"/>
    </row>
    <row r="519" spans="1:8">
      <c r="A519" s="29"/>
      <c r="B519" s="23"/>
      <c r="C519" s="24"/>
      <c r="D519" s="25"/>
      <c r="E519" s="27"/>
      <c r="F519" s="45"/>
      <c r="G519" s="24"/>
      <c r="H519" s="23"/>
    </row>
    <row r="520" spans="1:8">
      <c r="A520" s="29"/>
      <c r="B520" s="23"/>
      <c r="C520" s="24"/>
      <c r="D520" s="25"/>
      <c r="E520" s="27"/>
      <c r="F520" s="45"/>
      <c r="G520" s="24"/>
      <c r="H520" s="23"/>
    </row>
    <row r="521" spans="1:8">
      <c r="A521" s="29"/>
      <c r="B521" s="23"/>
      <c r="C521" s="24"/>
      <c r="D521" s="25"/>
      <c r="E521" s="27"/>
      <c r="F521" s="45"/>
      <c r="G521" s="24"/>
      <c r="H521" s="23"/>
    </row>
    <row r="522" spans="1:8">
      <c r="A522" s="29"/>
      <c r="B522" s="23"/>
      <c r="C522" s="24"/>
      <c r="D522" s="25"/>
      <c r="E522" s="27"/>
      <c r="F522" s="45"/>
      <c r="G522" s="24"/>
      <c r="H522" s="23"/>
    </row>
    <row r="523" spans="1:8">
      <c r="A523" s="29"/>
      <c r="B523" s="23"/>
      <c r="C523" s="24"/>
      <c r="D523" s="25"/>
      <c r="E523" s="27"/>
      <c r="F523" s="45"/>
      <c r="G523" s="24"/>
      <c r="H523" s="23"/>
    </row>
    <row r="524" spans="1:8">
      <c r="A524" s="29"/>
      <c r="B524" s="23"/>
      <c r="C524" s="29"/>
      <c r="D524" s="25"/>
      <c r="E524" s="27"/>
      <c r="F524" s="45"/>
      <c r="G524" s="24"/>
      <c r="H524" s="23"/>
    </row>
    <row r="525" spans="1:8">
      <c r="A525" s="29"/>
      <c r="B525" s="23"/>
      <c r="C525" s="24"/>
      <c r="D525" s="25"/>
      <c r="E525" s="27"/>
      <c r="F525" s="45"/>
      <c r="G525" s="24"/>
      <c r="H525" s="23"/>
    </row>
    <row r="526" spans="1:8">
      <c r="A526" s="29"/>
      <c r="B526" s="23"/>
      <c r="C526" s="24"/>
      <c r="D526" s="25"/>
      <c r="E526" s="27"/>
      <c r="F526" s="45"/>
      <c r="G526" s="24"/>
      <c r="H526" s="23"/>
    </row>
    <row r="527" spans="1:8">
      <c r="A527" s="29"/>
      <c r="B527" s="50"/>
      <c r="C527" s="51"/>
      <c r="D527" s="25"/>
      <c r="E527" s="27"/>
      <c r="F527" s="45"/>
      <c r="G527" s="24"/>
      <c r="H527" s="23"/>
    </row>
    <row r="528" spans="1:8">
      <c r="A528" s="29"/>
      <c r="B528" s="50"/>
      <c r="C528" s="51"/>
      <c r="D528" s="25"/>
      <c r="E528" s="27"/>
      <c r="F528" s="45"/>
      <c r="G528" s="24"/>
      <c r="H528" s="23"/>
    </row>
    <row r="529" spans="1:8">
      <c r="A529" s="29"/>
      <c r="B529" s="50"/>
      <c r="C529" s="51"/>
      <c r="D529" s="25"/>
      <c r="E529" s="27"/>
      <c r="F529" s="45"/>
      <c r="G529" s="24"/>
      <c r="H529" s="23"/>
    </row>
    <row r="530" spans="1:8">
      <c r="A530" s="29"/>
      <c r="B530" s="23"/>
      <c r="C530" s="24"/>
      <c r="D530" s="25"/>
      <c r="E530" s="27"/>
      <c r="F530" s="45"/>
      <c r="G530" s="24"/>
      <c r="H530" s="23"/>
    </row>
    <row r="531" spans="1:8">
      <c r="A531" s="29"/>
      <c r="B531" s="23"/>
      <c r="C531" s="24"/>
      <c r="D531" s="25"/>
      <c r="E531" s="27"/>
      <c r="F531" s="45"/>
      <c r="G531" s="24"/>
      <c r="H531" s="23"/>
    </row>
    <row r="532" spans="1:8">
      <c r="A532" s="29"/>
      <c r="B532" s="23"/>
      <c r="C532" s="24"/>
      <c r="D532" s="25"/>
      <c r="E532" s="27"/>
      <c r="F532" s="45"/>
      <c r="G532" s="24"/>
      <c r="H532" s="23"/>
    </row>
    <row r="533" spans="1:8">
      <c r="A533" s="29"/>
      <c r="B533" s="23"/>
      <c r="C533" s="24"/>
      <c r="D533" s="25"/>
      <c r="E533" s="27"/>
      <c r="F533" s="45"/>
      <c r="G533" s="24"/>
      <c r="H533" s="23"/>
    </row>
    <row r="534" spans="1:8">
      <c r="A534" s="29"/>
      <c r="B534" s="23"/>
      <c r="C534" s="24"/>
      <c r="D534" s="25"/>
      <c r="E534" s="27"/>
      <c r="F534" s="45"/>
      <c r="G534" s="24"/>
      <c r="H534" s="23"/>
    </row>
    <row r="535" spans="1:8">
      <c r="A535" s="29"/>
      <c r="B535" s="23"/>
      <c r="C535" s="24"/>
      <c r="D535" s="25"/>
      <c r="E535" s="27"/>
      <c r="F535" s="45"/>
      <c r="G535" s="24"/>
      <c r="H535" s="23"/>
    </row>
    <row r="536" spans="1:8">
      <c r="A536" s="29"/>
      <c r="B536" s="23"/>
      <c r="C536" s="24"/>
      <c r="D536" s="25"/>
      <c r="E536" s="27"/>
      <c r="F536" s="45"/>
      <c r="G536" s="24"/>
      <c r="H536" s="23"/>
    </row>
    <row r="537" spans="1:8">
      <c r="A537" s="29"/>
      <c r="B537" s="23"/>
      <c r="C537" s="24"/>
      <c r="D537" s="25"/>
      <c r="E537" s="27"/>
      <c r="F537" s="45"/>
      <c r="G537" s="24"/>
      <c r="H537" s="23"/>
    </row>
    <row r="538" spans="1:8">
      <c r="A538" s="29"/>
      <c r="B538" s="23"/>
      <c r="C538" s="24"/>
      <c r="D538" s="25"/>
      <c r="E538" s="27"/>
      <c r="F538" s="45"/>
      <c r="G538" s="24"/>
      <c r="H538" s="23"/>
    </row>
    <row r="539" spans="1:8">
      <c r="A539" s="29"/>
      <c r="B539" s="23"/>
      <c r="C539" s="24"/>
      <c r="D539" s="25"/>
      <c r="E539" s="27"/>
      <c r="F539" s="45"/>
      <c r="G539" s="24"/>
      <c r="H539" s="23"/>
    </row>
    <row r="540" spans="1:8">
      <c r="A540" s="29"/>
      <c r="B540" s="23"/>
      <c r="C540" s="24"/>
      <c r="D540" s="25"/>
      <c r="E540" s="27"/>
      <c r="F540" s="45"/>
      <c r="G540" s="24"/>
      <c r="H540" s="23"/>
    </row>
    <row r="541" spans="1:8">
      <c r="A541" s="29"/>
      <c r="B541" s="23"/>
      <c r="C541" s="24"/>
      <c r="D541" s="25"/>
      <c r="E541" s="27"/>
      <c r="F541" s="45"/>
      <c r="G541" s="24"/>
      <c r="H541" s="23"/>
    </row>
    <row r="542" spans="1:8">
      <c r="A542" s="29"/>
      <c r="B542" s="23"/>
      <c r="C542" s="24"/>
      <c r="D542" s="25"/>
      <c r="E542" s="27"/>
      <c r="F542" s="45"/>
      <c r="G542" s="24"/>
      <c r="H542" s="23"/>
    </row>
    <row r="543" spans="1:8">
      <c r="A543" s="29"/>
      <c r="B543" s="23"/>
      <c r="C543" s="24"/>
      <c r="D543" s="25"/>
      <c r="E543" s="27"/>
      <c r="F543" s="45"/>
      <c r="G543" s="24"/>
      <c r="H543" s="23"/>
    </row>
    <row r="544" spans="1:8">
      <c r="A544" s="29"/>
      <c r="B544" s="23"/>
      <c r="C544" s="24"/>
      <c r="D544" s="25"/>
      <c r="E544" s="27"/>
      <c r="F544" s="45"/>
      <c r="G544" s="24"/>
      <c r="H544" s="23"/>
    </row>
    <row r="545" spans="1:8">
      <c r="A545" s="29"/>
      <c r="B545" s="23"/>
      <c r="C545" s="24"/>
      <c r="D545" s="25"/>
      <c r="E545" s="27"/>
      <c r="F545" s="45"/>
      <c r="G545" s="24"/>
      <c r="H545" s="23"/>
    </row>
    <row r="546" spans="1:8">
      <c r="A546" s="29"/>
      <c r="B546" s="23"/>
      <c r="C546" s="24"/>
      <c r="D546" s="25"/>
      <c r="E546" s="27"/>
      <c r="F546" s="45"/>
      <c r="G546" s="24"/>
      <c r="H546" s="23"/>
    </row>
    <row r="547" spans="1:8">
      <c r="A547" s="29"/>
      <c r="B547" s="23"/>
      <c r="C547" s="24"/>
      <c r="D547" s="25"/>
      <c r="E547" s="27"/>
      <c r="F547" s="45"/>
      <c r="G547" s="24"/>
      <c r="H547" s="23"/>
    </row>
    <row r="548" spans="1:8">
      <c r="A548" s="29"/>
      <c r="B548" s="23"/>
      <c r="C548" s="24"/>
      <c r="D548" s="25"/>
      <c r="E548" s="27"/>
      <c r="F548" s="45"/>
      <c r="G548" s="24"/>
      <c r="H548" s="23"/>
    </row>
    <row r="549" spans="1:8">
      <c r="A549" s="29"/>
      <c r="B549" s="23"/>
      <c r="C549" s="24"/>
      <c r="D549" s="25"/>
      <c r="E549" s="27"/>
      <c r="F549" s="45"/>
      <c r="G549" s="24"/>
      <c r="H549" s="23"/>
    </row>
    <row r="550" spans="1:8">
      <c r="A550" s="29"/>
      <c r="B550" s="23"/>
      <c r="C550" s="24"/>
      <c r="D550" s="25"/>
      <c r="E550" s="27"/>
      <c r="F550" s="45"/>
      <c r="G550" s="24"/>
      <c r="H550" s="23"/>
    </row>
    <row r="551" spans="1:8">
      <c r="A551" s="29"/>
      <c r="B551" s="23"/>
      <c r="C551" s="24"/>
      <c r="D551" s="25"/>
      <c r="E551" s="27"/>
      <c r="F551" s="45"/>
      <c r="G551" s="24"/>
      <c r="H551" s="23"/>
    </row>
    <row r="552" spans="1:8">
      <c r="A552" s="29"/>
      <c r="B552" s="23"/>
      <c r="C552" s="24"/>
      <c r="D552" s="25"/>
      <c r="E552" s="27"/>
      <c r="F552" s="45"/>
      <c r="G552" s="24"/>
      <c r="H552" s="23"/>
    </row>
    <row r="553" spans="1:8">
      <c r="A553" s="29"/>
      <c r="B553" s="23"/>
      <c r="C553" s="24"/>
      <c r="D553" s="25"/>
      <c r="E553" s="27"/>
      <c r="F553" s="45"/>
      <c r="G553" s="24"/>
      <c r="H553" s="23"/>
    </row>
    <row r="554" spans="1:8">
      <c r="A554" s="29"/>
      <c r="B554" s="23"/>
      <c r="C554" s="24"/>
      <c r="D554" s="25"/>
      <c r="E554" s="27"/>
      <c r="F554" s="45"/>
      <c r="G554" s="24"/>
      <c r="H554" s="23"/>
    </row>
    <row r="555" spans="1:8">
      <c r="A555" s="29"/>
      <c r="B555" s="23"/>
      <c r="C555" s="24"/>
      <c r="D555" s="25"/>
      <c r="E555" s="27"/>
      <c r="F555" s="45"/>
      <c r="G555" s="24"/>
      <c r="H555" s="23"/>
    </row>
    <row r="556" spans="1:8">
      <c r="A556" s="29"/>
      <c r="B556" s="23"/>
      <c r="C556" s="24"/>
      <c r="D556" s="25"/>
      <c r="E556" s="27"/>
      <c r="F556" s="45"/>
      <c r="G556" s="24"/>
      <c r="H556" s="23"/>
    </row>
    <row r="557" spans="1:8">
      <c r="A557" s="29"/>
      <c r="B557" s="23"/>
      <c r="C557" s="24"/>
      <c r="D557" s="25"/>
      <c r="E557" s="27"/>
      <c r="F557" s="45"/>
      <c r="G557" s="24"/>
      <c r="H557" s="23"/>
    </row>
    <row r="558" spans="1:8">
      <c r="A558" s="29"/>
      <c r="B558" s="23"/>
      <c r="C558" s="24"/>
      <c r="D558" s="25"/>
      <c r="E558" s="27"/>
      <c r="F558" s="45"/>
      <c r="G558" s="24"/>
      <c r="H558" s="23"/>
    </row>
    <row r="559" spans="1:8">
      <c r="A559" s="29"/>
      <c r="B559" s="23"/>
      <c r="C559" s="24"/>
      <c r="D559" s="25"/>
      <c r="E559" s="27"/>
      <c r="F559" s="45"/>
      <c r="G559" s="24"/>
      <c r="H559" s="23"/>
    </row>
    <row r="560" spans="1:8">
      <c r="A560" s="29"/>
      <c r="B560" s="23"/>
      <c r="C560" s="24"/>
      <c r="D560" s="25"/>
      <c r="E560" s="27"/>
      <c r="F560" s="45"/>
      <c r="G560" s="24"/>
      <c r="H560" s="23"/>
    </row>
    <row r="561" spans="1:8">
      <c r="A561" s="29"/>
      <c r="B561" s="23"/>
      <c r="C561" s="29"/>
      <c r="D561" s="25"/>
      <c r="E561" s="27"/>
      <c r="F561" s="45"/>
      <c r="G561" s="24"/>
      <c r="H561" s="23"/>
    </row>
    <row r="562" spans="1:8">
      <c r="A562" s="29"/>
      <c r="B562" s="23"/>
      <c r="C562" s="24"/>
      <c r="D562" s="25"/>
      <c r="E562" s="27"/>
      <c r="F562" s="45"/>
      <c r="G562" s="24"/>
      <c r="H562" s="23"/>
    </row>
    <row r="563" spans="1:8">
      <c r="A563" s="29"/>
      <c r="B563" s="23"/>
      <c r="C563" s="24"/>
      <c r="D563" s="25"/>
      <c r="E563" s="27"/>
      <c r="F563" s="45"/>
      <c r="G563" s="24"/>
      <c r="H563" s="23"/>
    </row>
    <row r="564" spans="1:8">
      <c r="A564" s="29"/>
      <c r="B564" s="50"/>
      <c r="C564" s="51"/>
      <c r="D564" s="25"/>
      <c r="E564" s="27"/>
      <c r="F564" s="45"/>
      <c r="G564" s="24"/>
      <c r="H564" s="216"/>
    </row>
    <row r="565" spans="1:8">
      <c r="A565" s="29"/>
      <c r="B565" s="50"/>
      <c r="C565" s="51"/>
      <c r="D565" s="25"/>
      <c r="E565" s="27"/>
      <c r="F565" s="45"/>
      <c r="G565" s="24"/>
      <c r="H565" s="216"/>
    </row>
    <row r="566" spans="1:8">
      <c r="A566" s="29"/>
      <c r="B566" s="50"/>
      <c r="C566" s="51"/>
      <c r="D566" s="25"/>
      <c r="E566" s="27"/>
      <c r="F566" s="45"/>
      <c r="G566" s="24"/>
      <c r="H566" s="216"/>
    </row>
    <row r="567" spans="1:8">
      <c r="A567" s="29"/>
      <c r="B567" s="23"/>
      <c r="C567" s="24"/>
      <c r="D567" s="25"/>
      <c r="E567" s="27"/>
      <c r="F567" s="45"/>
      <c r="G567" s="24"/>
      <c r="H567" s="216"/>
    </row>
    <row r="568" spans="1:8">
      <c r="A568" s="29"/>
      <c r="B568" s="23"/>
      <c r="C568" s="24"/>
      <c r="D568" s="25"/>
      <c r="E568" s="27"/>
      <c r="F568" s="45"/>
      <c r="G568" s="24"/>
      <c r="H568" s="216"/>
    </row>
    <row r="569" spans="1:8">
      <c r="A569" s="29"/>
      <c r="B569" s="23"/>
      <c r="C569" s="24"/>
      <c r="D569" s="25"/>
      <c r="E569" s="27"/>
      <c r="F569" s="45"/>
      <c r="G569" s="24"/>
      <c r="H569" s="216"/>
    </row>
    <row r="570" spans="1:8">
      <c r="A570" s="29"/>
      <c r="B570" s="23"/>
      <c r="C570" s="24"/>
      <c r="D570" s="25"/>
      <c r="E570" s="27"/>
      <c r="F570" s="45"/>
      <c r="G570" s="24"/>
      <c r="H570" s="216"/>
    </row>
    <row r="571" spans="1:8">
      <c r="A571" s="29"/>
      <c r="B571" s="23"/>
      <c r="C571" s="24"/>
      <c r="D571" s="25"/>
      <c r="E571" s="27"/>
      <c r="F571" s="45"/>
      <c r="G571" s="24"/>
      <c r="H571" s="216"/>
    </row>
    <row r="572" spans="1:8">
      <c r="A572" s="29"/>
      <c r="B572" s="23"/>
      <c r="C572" s="24"/>
      <c r="D572" s="25"/>
      <c r="E572" s="27"/>
      <c r="F572" s="45"/>
      <c r="G572" s="24"/>
      <c r="H572" s="216"/>
    </row>
    <row r="573" spans="1:8">
      <c r="A573" s="29"/>
      <c r="B573" s="23"/>
      <c r="C573" s="24"/>
      <c r="D573" s="25"/>
      <c r="E573" s="27"/>
      <c r="F573" s="45"/>
      <c r="G573" s="24"/>
      <c r="H573" s="216"/>
    </row>
    <row r="574" spans="1:8">
      <c r="A574" s="29"/>
      <c r="B574" s="23"/>
      <c r="C574" s="24"/>
      <c r="D574" s="25"/>
      <c r="E574" s="27"/>
      <c r="F574" s="45"/>
      <c r="G574" s="24"/>
      <c r="H574" s="216"/>
    </row>
    <row r="575" spans="1:8">
      <c r="A575" s="29"/>
      <c r="B575" s="23"/>
      <c r="C575" s="24"/>
      <c r="D575" s="25"/>
      <c r="E575" s="27"/>
      <c r="F575" s="45"/>
      <c r="G575" s="24"/>
      <c r="H575" s="216"/>
    </row>
    <row r="576" spans="1:8">
      <c r="A576" s="29"/>
      <c r="B576" s="23"/>
      <c r="C576" s="24"/>
      <c r="D576" s="25"/>
      <c r="E576" s="27"/>
      <c r="F576" s="45"/>
      <c r="G576" s="24"/>
      <c r="H576" s="216"/>
    </row>
    <row r="577" spans="1:8">
      <c r="A577" s="29"/>
      <c r="B577" s="23"/>
      <c r="C577" s="24"/>
      <c r="D577" s="25"/>
      <c r="E577" s="27"/>
      <c r="F577" s="45"/>
      <c r="G577" s="24"/>
      <c r="H577" s="216"/>
    </row>
    <row r="578" spans="1:8">
      <c r="A578" s="29"/>
      <c r="B578" s="23"/>
      <c r="C578" s="24"/>
      <c r="D578" s="25"/>
      <c r="E578" s="27"/>
      <c r="F578" s="45"/>
      <c r="G578" s="24"/>
      <c r="H578" s="216"/>
    </row>
    <row r="579" spans="1:8">
      <c r="A579" s="29"/>
      <c r="B579" s="23"/>
      <c r="C579" s="24"/>
      <c r="D579" s="25"/>
      <c r="E579" s="27"/>
      <c r="F579" s="45"/>
      <c r="G579" s="24"/>
      <c r="H579" s="216"/>
    </row>
    <row r="580" spans="1:8">
      <c r="A580" s="29"/>
      <c r="B580" s="23"/>
      <c r="C580" s="24"/>
      <c r="D580" s="25"/>
      <c r="E580" s="27"/>
      <c r="F580" s="45"/>
      <c r="G580" s="24"/>
      <c r="H580" s="216"/>
    </row>
    <row r="581" spans="1:8">
      <c r="A581" s="29"/>
      <c r="B581" s="23"/>
      <c r="C581" s="24"/>
      <c r="D581" s="25"/>
      <c r="E581" s="27"/>
      <c r="F581" s="45"/>
      <c r="G581" s="24"/>
      <c r="H581" s="216"/>
    </row>
    <row r="582" spans="1:8">
      <c r="A582" s="29"/>
      <c r="B582" s="23"/>
      <c r="C582" s="24"/>
      <c r="D582" s="25"/>
      <c r="E582" s="27"/>
      <c r="F582" s="45"/>
      <c r="G582" s="24"/>
      <c r="H582" s="216"/>
    </row>
    <row r="583" spans="1:8">
      <c r="A583" s="29"/>
      <c r="B583" s="23"/>
      <c r="C583" s="24"/>
      <c r="D583" s="25"/>
      <c r="E583" s="27"/>
      <c r="F583" s="45"/>
      <c r="G583" s="24"/>
      <c r="H583" s="216"/>
    </row>
    <row r="584" spans="1:8">
      <c r="A584" s="29"/>
      <c r="B584" s="23"/>
      <c r="C584" s="24"/>
      <c r="D584" s="25"/>
      <c r="E584" s="27"/>
      <c r="F584" s="45"/>
      <c r="G584" s="24"/>
      <c r="H584" s="216"/>
    </row>
    <row r="585" spans="1:8">
      <c r="A585" s="29"/>
      <c r="B585" s="23"/>
      <c r="C585" s="24"/>
      <c r="D585" s="25"/>
      <c r="E585" s="27"/>
      <c r="F585" s="45"/>
      <c r="G585" s="24"/>
      <c r="H585" s="216"/>
    </row>
    <row r="586" spans="1:8">
      <c r="A586" s="29"/>
      <c r="B586" s="23"/>
      <c r="C586" s="24"/>
      <c r="D586" s="25"/>
      <c r="E586" s="27"/>
      <c r="F586" s="45"/>
      <c r="G586" s="24"/>
      <c r="H586" s="216"/>
    </row>
    <row r="587" spans="1:8">
      <c r="A587" s="29"/>
      <c r="B587" s="23"/>
      <c r="C587" s="24"/>
      <c r="D587" s="25"/>
      <c r="E587" s="27"/>
      <c r="F587" s="45"/>
      <c r="G587" s="24"/>
      <c r="H587" s="216"/>
    </row>
    <row r="588" spans="1:8">
      <c r="A588" s="29"/>
      <c r="B588" s="23"/>
      <c r="C588" s="24"/>
      <c r="D588" s="25"/>
      <c r="E588" s="27"/>
      <c r="F588" s="45"/>
      <c r="G588" s="24"/>
      <c r="H588" s="216"/>
    </row>
    <row r="589" spans="1:8">
      <c r="A589" s="29"/>
      <c r="B589" s="23"/>
      <c r="C589" s="24"/>
      <c r="D589" s="25"/>
      <c r="E589" s="27"/>
      <c r="F589" s="45"/>
      <c r="G589" s="24"/>
      <c r="H589" s="216"/>
    </row>
    <row r="590" spans="1:8">
      <c r="A590" s="29"/>
      <c r="B590" s="23"/>
      <c r="C590" s="24"/>
      <c r="D590" s="25"/>
      <c r="E590" s="27"/>
      <c r="F590" s="45"/>
      <c r="G590" s="24"/>
      <c r="H590" s="216"/>
    </row>
    <row r="591" spans="1:8">
      <c r="A591" s="29"/>
      <c r="B591" s="23"/>
      <c r="C591" s="24"/>
      <c r="D591" s="25"/>
      <c r="E591" s="27"/>
      <c r="F591" s="45"/>
      <c r="G591" s="24"/>
      <c r="H591" s="216"/>
    </row>
    <row r="592" spans="1:8">
      <c r="A592" s="29"/>
      <c r="B592" s="23"/>
      <c r="C592" s="24"/>
      <c r="D592" s="25"/>
      <c r="E592" s="27"/>
      <c r="F592" s="45"/>
      <c r="G592" s="24"/>
      <c r="H592" s="216"/>
    </row>
    <row r="593" spans="1:8">
      <c r="A593" s="29"/>
      <c r="B593" s="23"/>
      <c r="C593" s="24"/>
      <c r="D593" s="25"/>
      <c r="E593" s="27"/>
      <c r="F593" s="45"/>
      <c r="G593" s="24"/>
      <c r="H593" s="216"/>
    </row>
    <row r="594" spans="1:8">
      <c r="A594" s="29"/>
      <c r="B594" s="23"/>
      <c r="C594" s="24"/>
      <c r="D594" s="25"/>
      <c r="E594" s="27"/>
      <c r="F594" s="45"/>
      <c r="G594" s="24"/>
      <c r="H594" s="216"/>
    </row>
    <row r="595" spans="1:8">
      <c r="A595" s="29"/>
      <c r="B595" s="23"/>
      <c r="C595" s="24"/>
      <c r="D595" s="25"/>
      <c r="E595" s="27"/>
      <c r="F595" s="45"/>
      <c r="G595" s="24"/>
      <c r="H595" s="216"/>
    </row>
    <row r="596" spans="1:8">
      <c r="A596" s="29"/>
      <c r="B596" s="23"/>
      <c r="C596" s="24"/>
      <c r="D596" s="25"/>
      <c r="E596" s="27"/>
      <c r="F596" s="45"/>
      <c r="G596" s="24"/>
      <c r="H596" s="216"/>
    </row>
    <row r="597" spans="1:8">
      <c r="A597" s="29"/>
      <c r="B597" s="23"/>
      <c r="C597" s="24"/>
      <c r="D597" s="25"/>
      <c r="E597" s="27"/>
      <c r="F597" s="45"/>
      <c r="G597" s="24"/>
      <c r="H597" s="216"/>
    </row>
    <row r="598" spans="1:8">
      <c r="A598" s="29"/>
      <c r="B598" s="23"/>
      <c r="C598" s="29"/>
      <c r="D598" s="25"/>
      <c r="E598" s="27"/>
      <c r="F598" s="45"/>
      <c r="G598" s="24"/>
      <c r="H598" s="216"/>
    </row>
    <row r="599" spans="1:8">
      <c r="A599" s="29"/>
      <c r="B599" s="23"/>
      <c r="C599" s="24"/>
      <c r="D599" s="25"/>
      <c r="E599" s="27"/>
      <c r="F599" s="45"/>
      <c r="G599" s="24"/>
      <c r="H599" s="216"/>
    </row>
    <row r="600" spans="1:8">
      <c r="A600" s="29"/>
      <c r="B600" s="23"/>
      <c r="C600" s="24"/>
      <c r="D600" s="25"/>
      <c r="E600" s="27"/>
      <c r="F600" s="45"/>
      <c r="G600" s="24"/>
      <c r="H600" s="216"/>
    </row>
    <row r="601" spans="1:8">
      <c r="A601" s="29"/>
      <c r="B601" s="50"/>
      <c r="C601" s="51"/>
      <c r="D601" s="25"/>
      <c r="E601" s="27"/>
      <c r="F601" s="45"/>
      <c r="G601" s="24"/>
      <c r="H601" s="216"/>
    </row>
    <row r="602" spans="1:8">
      <c r="A602" s="29"/>
      <c r="B602" s="50"/>
      <c r="C602" s="51"/>
      <c r="D602" s="25"/>
      <c r="E602" s="27"/>
      <c r="F602" s="45"/>
      <c r="G602" s="24"/>
      <c r="H602" s="216"/>
    </row>
    <row r="603" spans="1:8">
      <c r="A603" s="29"/>
      <c r="B603" s="50"/>
      <c r="C603" s="51"/>
      <c r="D603" s="25"/>
      <c r="E603" s="27"/>
      <c r="F603" s="45"/>
      <c r="G603" s="24"/>
      <c r="H603" s="216"/>
    </row>
    <row r="604" spans="1:8">
      <c r="A604" s="29"/>
      <c r="B604" s="23"/>
      <c r="C604" s="24"/>
      <c r="D604" s="25"/>
      <c r="E604" s="27"/>
      <c r="F604" s="45"/>
      <c r="G604" s="24"/>
      <c r="H604" s="216"/>
    </row>
    <row r="605" spans="1:8">
      <c r="A605" s="29"/>
      <c r="B605" s="23"/>
      <c r="C605" s="24"/>
      <c r="D605" s="25"/>
      <c r="E605" s="27"/>
      <c r="F605" s="45"/>
      <c r="G605" s="24"/>
      <c r="H605" s="216"/>
    </row>
    <row r="606" spans="1:8">
      <c r="A606" s="29"/>
      <c r="B606" s="23"/>
      <c r="C606" s="24"/>
      <c r="D606" s="25"/>
      <c r="E606" s="27"/>
      <c r="F606" s="45"/>
      <c r="G606" s="24"/>
      <c r="H606" s="216"/>
    </row>
    <row r="607" spans="1:8">
      <c r="A607" s="29"/>
      <c r="B607" s="23"/>
      <c r="C607" s="24"/>
      <c r="D607" s="25"/>
      <c r="E607" s="27"/>
      <c r="F607" s="45"/>
      <c r="G607" s="24"/>
      <c r="H607" s="216"/>
    </row>
    <row r="608" spans="1:8">
      <c r="A608" s="29"/>
      <c r="B608" s="23"/>
      <c r="C608" s="24"/>
      <c r="D608" s="25"/>
      <c r="E608" s="27"/>
      <c r="F608" s="45"/>
      <c r="G608" s="24"/>
      <c r="H608" s="216"/>
    </row>
    <row r="609" spans="1:8">
      <c r="A609" s="29"/>
      <c r="B609" s="23"/>
      <c r="C609" s="24"/>
      <c r="D609" s="25"/>
      <c r="E609" s="27"/>
      <c r="F609" s="45"/>
      <c r="G609" s="24"/>
      <c r="H609" s="216"/>
    </row>
    <row r="610" spans="1:8">
      <c r="A610" s="29"/>
      <c r="B610" s="23"/>
      <c r="C610" s="24"/>
      <c r="D610" s="25"/>
      <c r="E610" s="27"/>
      <c r="F610" s="45"/>
      <c r="G610" s="24"/>
      <c r="H610" s="216"/>
    </row>
    <row r="611" spans="1:8">
      <c r="A611" s="29"/>
      <c r="B611" s="23"/>
      <c r="C611" s="24"/>
      <c r="D611" s="25"/>
      <c r="E611" s="27"/>
      <c r="F611" s="45"/>
      <c r="G611" s="24"/>
      <c r="H611" s="216"/>
    </row>
    <row r="612" spans="1:8">
      <c r="A612" s="29"/>
      <c r="B612" s="23"/>
      <c r="C612" s="24"/>
      <c r="D612" s="25"/>
      <c r="E612" s="27"/>
      <c r="F612" s="45"/>
      <c r="G612" s="24"/>
      <c r="H612" s="216"/>
    </row>
    <row r="613" spans="1:8">
      <c r="A613" s="29"/>
      <c r="B613" s="23"/>
      <c r="C613" s="24"/>
      <c r="D613" s="25"/>
      <c r="E613" s="27"/>
      <c r="F613" s="45"/>
      <c r="G613" s="24"/>
      <c r="H613" s="216"/>
    </row>
    <row r="614" spans="1:8">
      <c r="A614" s="29"/>
      <c r="B614" s="23"/>
      <c r="C614" s="24"/>
      <c r="D614" s="25"/>
      <c r="E614" s="27"/>
      <c r="F614" s="45"/>
      <c r="G614" s="24"/>
      <c r="H614" s="216"/>
    </row>
    <row r="615" spans="1:8">
      <c r="A615" s="29"/>
      <c r="B615" s="23"/>
      <c r="C615" s="24"/>
      <c r="D615" s="25"/>
      <c r="E615" s="27"/>
      <c r="F615" s="45"/>
      <c r="G615" s="24"/>
      <c r="H615" s="216"/>
    </row>
    <row r="616" spans="1:8">
      <c r="A616" s="29"/>
      <c r="B616" s="23"/>
      <c r="C616" s="24"/>
      <c r="D616" s="25"/>
      <c r="E616" s="27"/>
      <c r="F616" s="45"/>
      <c r="G616" s="24"/>
      <c r="H616" s="216"/>
    </row>
    <row r="617" spans="1:8">
      <c r="A617" s="29"/>
      <c r="B617" s="23"/>
      <c r="C617" s="24"/>
      <c r="D617" s="25"/>
      <c r="E617" s="27"/>
      <c r="F617" s="45"/>
      <c r="G617" s="24"/>
      <c r="H617" s="216"/>
    </row>
    <row r="618" spans="1:8">
      <c r="A618" s="29"/>
      <c r="B618" s="23"/>
      <c r="C618" s="24"/>
      <c r="D618" s="25"/>
      <c r="E618" s="27"/>
      <c r="F618" s="45"/>
      <c r="G618" s="24"/>
      <c r="H618" s="216"/>
    </row>
    <row r="619" spans="1:8">
      <c r="A619" s="29"/>
      <c r="B619" s="23"/>
      <c r="C619" s="24"/>
      <c r="D619" s="25"/>
      <c r="E619" s="27"/>
      <c r="F619" s="45"/>
      <c r="G619" s="24"/>
      <c r="H619" s="216"/>
    </row>
    <row r="620" spans="1:8">
      <c r="A620" s="29"/>
      <c r="B620" s="23"/>
      <c r="C620" s="24"/>
      <c r="D620" s="25"/>
      <c r="E620" s="27"/>
      <c r="F620" s="45"/>
      <c r="G620" s="24"/>
      <c r="H620" s="216"/>
    </row>
    <row r="621" spans="1:8">
      <c r="A621" s="29"/>
      <c r="B621" s="23"/>
      <c r="C621" s="24"/>
      <c r="D621" s="25"/>
      <c r="E621" s="27"/>
      <c r="F621" s="45"/>
      <c r="G621" s="24"/>
      <c r="H621" s="216"/>
    </row>
    <row r="622" spans="1:8">
      <c r="A622" s="29"/>
      <c r="B622" s="23"/>
      <c r="C622" s="24"/>
      <c r="D622" s="25"/>
      <c r="E622" s="27"/>
      <c r="F622" s="45"/>
      <c r="G622" s="24"/>
      <c r="H622" s="216"/>
    </row>
    <row r="623" spans="1:8">
      <c r="A623" s="29"/>
      <c r="B623" s="23"/>
      <c r="C623" s="24"/>
      <c r="D623" s="25"/>
      <c r="E623" s="27"/>
      <c r="F623" s="45"/>
      <c r="G623" s="24"/>
      <c r="H623" s="216"/>
    </row>
    <row r="624" spans="1:8">
      <c r="A624" s="29"/>
      <c r="B624" s="23"/>
      <c r="C624" s="24"/>
      <c r="D624" s="25"/>
      <c r="E624" s="27"/>
      <c r="F624" s="45"/>
      <c r="G624" s="24"/>
      <c r="H624" s="216"/>
    </row>
    <row r="625" spans="1:8">
      <c r="A625" s="29"/>
      <c r="B625" s="23"/>
      <c r="C625" s="24"/>
      <c r="D625" s="25"/>
      <c r="E625" s="27"/>
      <c r="F625" s="45"/>
      <c r="G625" s="24"/>
      <c r="H625" s="216"/>
    </row>
    <row r="626" spans="1:8">
      <c r="A626" s="29"/>
      <c r="B626" s="23"/>
      <c r="C626" s="24"/>
      <c r="D626" s="25"/>
      <c r="E626" s="27"/>
      <c r="F626" s="45"/>
      <c r="G626" s="24"/>
      <c r="H626" s="216"/>
    </row>
    <row r="627" spans="1:8">
      <c r="A627" s="29"/>
      <c r="B627" s="23"/>
      <c r="C627" s="24"/>
      <c r="D627" s="25"/>
      <c r="E627" s="27"/>
      <c r="F627" s="45"/>
      <c r="G627" s="24"/>
      <c r="H627" s="216"/>
    </row>
    <row r="628" spans="1:8">
      <c r="A628" s="29"/>
      <c r="B628" s="23"/>
      <c r="C628" s="24"/>
      <c r="D628" s="25"/>
      <c r="E628" s="27"/>
      <c r="F628" s="45"/>
      <c r="G628" s="24"/>
      <c r="H628" s="216"/>
    </row>
    <row r="629" spans="1:8">
      <c r="A629" s="29"/>
      <c r="B629" s="23"/>
      <c r="C629" s="24"/>
      <c r="D629" s="25"/>
      <c r="E629" s="27"/>
      <c r="F629" s="45"/>
      <c r="G629" s="24"/>
      <c r="H629" s="216"/>
    </row>
    <row r="630" spans="1:8">
      <c r="A630" s="29"/>
      <c r="B630" s="23"/>
      <c r="C630" s="24"/>
      <c r="D630" s="25"/>
      <c r="E630" s="27"/>
      <c r="F630" s="45"/>
      <c r="G630" s="24"/>
      <c r="H630" s="216"/>
    </row>
    <row r="631" spans="1:8">
      <c r="A631" s="29"/>
      <c r="B631" s="23"/>
      <c r="C631" s="24"/>
      <c r="D631" s="25"/>
      <c r="E631" s="27"/>
      <c r="F631" s="45"/>
      <c r="G631" s="24"/>
      <c r="H631" s="216"/>
    </row>
    <row r="632" spans="1:8">
      <c r="A632" s="29"/>
      <c r="B632" s="23"/>
      <c r="C632" s="24"/>
      <c r="D632" s="25"/>
      <c r="E632" s="27"/>
      <c r="F632" s="45"/>
      <c r="G632" s="24"/>
      <c r="H632" s="216"/>
    </row>
    <row r="633" spans="1:8">
      <c r="A633" s="29"/>
      <c r="B633" s="23"/>
      <c r="C633" s="24"/>
      <c r="D633" s="25"/>
      <c r="E633" s="27"/>
      <c r="F633" s="45"/>
      <c r="G633" s="24"/>
      <c r="H633" s="216"/>
    </row>
    <row r="634" spans="1:8">
      <c r="A634" s="29"/>
      <c r="B634" s="23"/>
      <c r="C634" s="24"/>
      <c r="D634" s="25"/>
      <c r="E634" s="27"/>
      <c r="F634" s="45"/>
      <c r="G634" s="24"/>
      <c r="H634" s="216"/>
    </row>
    <row r="635" spans="1:8">
      <c r="A635" s="29"/>
      <c r="B635" s="23"/>
      <c r="C635" s="29"/>
      <c r="D635" s="25"/>
      <c r="E635" s="27"/>
      <c r="F635" s="45"/>
      <c r="G635" s="24"/>
      <c r="H635" s="216"/>
    </row>
    <row r="636" spans="1:8">
      <c r="A636" s="29"/>
      <c r="B636" s="23"/>
      <c r="C636" s="24"/>
      <c r="D636" s="25"/>
      <c r="E636" s="27"/>
      <c r="F636" s="45"/>
      <c r="G636" s="24"/>
      <c r="H636" s="216"/>
    </row>
    <row r="637" spans="1:8">
      <c r="A637" s="29"/>
      <c r="B637" s="23"/>
      <c r="C637" s="24"/>
      <c r="D637" s="25"/>
      <c r="E637" s="27"/>
      <c r="F637" s="45"/>
      <c r="G637" s="24"/>
      <c r="H637" s="216"/>
    </row>
    <row r="638" spans="1:8">
      <c r="A638" s="29"/>
      <c r="B638" s="50"/>
      <c r="C638" s="51"/>
      <c r="D638" s="25"/>
      <c r="E638" s="27"/>
      <c r="F638" s="45"/>
      <c r="G638" s="24"/>
      <c r="H638" s="216"/>
    </row>
    <row r="639" spans="1:8">
      <c r="A639" s="29"/>
      <c r="B639" s="50"/>
      <c r="C639" s="51"/>
      <c r="D639" s="25"/>
      <c r="E639" s="27"/>
      <c r="F639" s="45"/>
      <c r="G639" s="24"/>
      <c r="H639" s="216"/>
    </row>
    <row r="640" spans="1:8">
      <c r="A640" s="29"/>
      <c r="B640" s="50"/>
      <c r="C640" s="51"/>
      <c r="D640" s="25"/>
      <c r="E640" s="27"/>
      <c r="F640" s="45"/>
      <c r="G640" s="24"/>
      <c r="H640" s="216"/>
    </row>
    <row r="641" spans="1:8">
      <c r="A641" s="29"/>
      <c r="B641" s="23"/>
      <c r="C641" s="24"/>
      <c r="D641" s="25"/>
      <c r="E641" s="27"/>
      <c r="F641" s="45"/>
      <c r="G641" s="24"/>
      <c r="H641" s="216"/>
    </row>
    <row r="642" spans="1:8">
      <c r="A642" s="29"/>
      <c r="B642" s="23"/>
      <c r="C642" s="24"/>
      <c r="D642" s="25"/>
      <c r="E642" s="27"/>
      <c r="F642" s="45"/>
      <c r="G642" s="24"/>
      <c r="H642" s="216"/>
    </row>
    <row r="643" spans="1:8">
      <c r="A643" s="29"/>
      <c r="B643" s="23"/>
      <c r="C643" s="24"/>
      <c r="D643" s="25"/>
      <c r="E643" s="27"/>
      <c r="F643" s="45"/>
      <c r="G643" s="24"/>
      <c r="H643" s="216"/>
    </row>
    <row r="644" spans="1:8">
      <c r="A644" s="29"/>
      <c r="B644" s="23"/>
      <c r="C644" s="24"/>
      <c r="D644" s="25"/>
      <c r="E644" s="27"/>
      <c r="F644" s="45"/>
      <c r="G644" s="24"/>
      <c r="H644" s="216"/>
    </row>
    <row r="645" spans="1:8">
      <c r="A645" s="29"/>
      <c r="B645" s="23"/>
      <c r="C645" s="24"/>
      <c r="D645" s="25"/>
      <c r="E645" s="27"/>
      <c r="F645" s="45"/>
      <c r="G645" s="24"/>
      <c r="H645" s="216"/>
    </row>
    <row r="646" spans="1:8">
      <c r="A646" s="29"/>
      <c r="B646" s="23"/>
      <c r="C646" s="24"/>
      <c r="D646" s="25"/>
      <c r="E646" s="27"/>
      <c r="F646" s="45"/>
      <c r="G646" s="24"/>
      <c r="H646" s="216"/>
    </row>
    <row r="647" spans="1:8">
      <c r="A647" s="29"/>
      <c r="B647" s="23"/>
      <c r="C647" s="24"/>
      <c r="D647" s="25"/>
      <c r="E647" s="27"/>
      <c r="F647" s="45"/>
      <c r="G647" s="24"/>
      <c r="H647" s="216"/>
    </row>
    <row r="648" spans="1:8">
      <c r="A648" s="29"/>
      <c r="B648" s="23"/>
      <c r="C648" s="24"/>
      <c r="D648" s="25"/>
      <c r="E648" s="27"/>
      <c r="F648" s="45"/>
      <c r="G648" s="24"/>
      <c r="H648" s="216"/>
    </row>
    <row r="649" spans="1:8">
      <c r="A649" s="29"/>
      <c r="B649" s="23"/>
      <c r="C649" s="24"/>
      <c r="D649" s="25"/>
      <c r="E649" s="27"/>
      <c r="F649" s="45"/>
      <c r="G649" s="24"/>
      <c r="H649" s="216"/>
    </row>
    <row r="650" spans="1:8">
      <c r="A650" s="29"/>
      <c r="B650" s="23"/>
      <c r="C650" s="24"/>
      <c r="D650" s="25"/>
      <c r="E650" s="27"/>
      <c r="F650" s="45"/>
      <c r="G650" s="24"/>
      <c r="H650" s="216"/>
    </row>
    <row r="651" spans="1:8">
      <c r="A651" s="29"/>
      <c r="B651" s="23"/>
      <c r="C651" s="24"/>
      <c r="D651" s="25"/>
      <c r="E651" s="27"/>
      <c r="F651" s="45"/>
      <c r="G651" s="24"/>
      <c r="H651" s="216"/>
    </row>
    <row r="652" spans="1:8">
      <c r="A652" s="29"/>
      <c r="B652" s="23"/>
      <c r="C652" s="24"/>
      <c r="D652" s="25"/>
      <c r="E652" s="27"/>
      <c r="F652" s="45"/>
      <c r="G652" s="24"/>
      <c r="H652" s="216"/>
    </row>
    <row r="653" spans="1:8">
      <c r="A653" s="29"/>
      <c r="B653" s="23"/>
      <c r="C653" s="24"/>
      <c r="D653" s="25"/>
      <c r="E653" s="27"/>
      <c r="F653" s="45"/>
      <c r="G653" s="24"/>
      <c r="H653" s="216"/>
    </row>
    <row r="654" spans="1:8">
      <c r="A654" s="29"/>
      <c r="B654" s="23"/>
      <c r="C654" s="24"/>
      <c r="D654" s="25"/>
      <c r="E654" s="27"/>
      <c r="F654" s="45"/>
      <c r="G654" s="24"/>
      <c r="H654" s="216"/>
    </row>
    <row r="655" spans="1:8">
      <c r="A655" s="29"/>
      <c r="B655" s="23"/>
      <c r="C655" s="24"/>
      <c r="D655" s="25"/>
      <c r="E655" s="27"/>
      <c r="F655" s="45"/>
      <c r="G655" s="24"/>
      <c r="H655" s="216"/>
    </row>
    <row r="656" spans="1:8">
      <c r="A656" s="29"/>
      <c r="B656" s="23"/>
      <c r="C656" s="24"/>
      <c r="D656" s="25"/>
      <c r="E656" s="27"/>
      <c r="F656" s="45"/>
      <c r="G656" s="24"/>
      <c r="H656" s="216"/>
    </row>
    <row r="657" spans="1:8">
      <c r="A657" s="29"/>
      <c r="B657" s="23"/>
      <c r="C657" s="24"/>
      <c r="D657" s="25"/>
      <c r="E657" s="27"/>
      <c r="F657" s="45"/>
      <c r="G657" s="24"/>
      <c r="H657" s="216"/>
    </row>
    <row r="658" spans="1:8">
      <c r="A658" s="29"/>
      <c r="B658" s="23"/>
      <c r="C658" s="24"/>
      <c r="D658" s="25"/>
      <c r="E658" s="27"/>
      <c r="F658" s="45"/>
      <c r="G658" s="24"/>
      <c r="H658" s="216"/>
    </row>
    <row r="659" spans="1:8">
      <c r="A659" s="29"/>
      <c r="B659" s="23"/>
      <c r="C659" s="24"/>
      <c r="D659" s="25"/>
      <c r="E659" s="27"/>
      <c r="F659" s="45"/>
      <c r="G659" s="24"/>
      <c r="H659" s="216"/>
    </row>
    <row r="660" spans="1:8">
      <c r="A660" s="29"/>
      <c r="B660" s="23"/>
      <c r="C660" s="24"/>
      <c r="D660" s="25"/>
      <c r="E660" s="27"/>
      <c r="F660" s="45"/>
      <c r="G660" s="24"/>
      <c r="H660" s="216"/>
    </row>
    <row r="661" spans="1:8">
      <c r="A661" s="29"/>
      <c r="B661" s="23"/>
      <c r="C661" s="24"/>
      <c r="D661" s="25"/>
      <c r="E661" s="27"/>
      <c r="F661" s="45"/>
      <c r="G661" s="24"/>
      <c r="H661" s="216"/>
    </row>
    <row r="662" spans="1:8">
      <c r="A662" s="29"/>
      <c r="B662" s="23"/>
      <c r="C662" s="24"/>
      <c r="D662" s="25"/>
      <c r="E662" s="27"/>
      <c r="F662" s="45"/>
      <c r="G662" s="24"/>
      <c r="H662" s="216"/>
    </row>
    <row r="663" spans="1:8">
      <c r="A663" s="29"/>
      <c r="B663" s="23"/>
      <c r="C663" s="24"/>
      <c r="D663" s="25"/>
      <c r="E663" s="27"/>
      <c r="F663" s="45"/>
      <c r="G663" s="24"/>
      <c r="H663" s="216"/>
    </row>
    <row r="664" spans="1:8">
      <c r="A664" s="29"/>
      <c r="B664" s="23"/>
      <c r="C664" s="24"/>
      <c r="D664" s="25"/>
      <c r="E664" s="27"/>
      <c r="F664" s="45"/>
      <c r="G664" s="24"/>
      <c r="H664" s="216"/>
    </row>
    <row r="665" spans="1:8">
      <c r="A665" s="29"/>
      <c r="B665" s="23"/>
      <c r="C665" s="24"/>
      <c r="D665" s="25"/>
      <c r="E665" s="27"/>
      <c r="F665" s="45"/>
      <c r="G665" s="24"/>
      <c r="H665" s="216"/>
    </row>
    <row r="666" spans="1:8">
      <c r="A666" s="29"/>
      <c r="B666" s="23"/>
      <c r="C666" s="24"/>
      <c r="D666" s="25"/>
      <c r="E666" s="27"/>
      <c r="F666" s="45"/>
      <c r="G666" s="24"/>
      <c r="H666" s="216"/>
    </row>
    <row r="667" spans="1:8">
      <c r="A667" s="29"/>
      <c r="B667" s="23"/>
      <c r="C667" s="24"/>
      <c r="D667" s="25"/>
      <c r="E667" s="27"/>
      <c r="F667" s="45"/>
      <c r="G667" s="24"/>
      <c r="H667" s="216"/>
    </row>
    <row r="668" spans="1:8">
      <c r="A668" s="29"/>
      <c r="B668" s="23"/>
      <c r="C668" s="24"/>
      <c r="D668" s="25"/>
      <c r="E668" s="27"/>
      <c r="F668" s="45"/>
      <c r="G668" s="24"/>
      <c r="H668" s="216"/>
    </row>
    <row r="669" spans="1:8">
      <c r="A669" s="29"/>
      <c r="B669" s="23"/>
      <c r="C669" s="24"/>
      <c r="D669" s="25"/>
      <c r="E669" s="27"/>
      <c r="F669" s="45"/>
      <c r="G669" s="24"/>
      <c r="H669" s="216"/>
    </row>
    <row r="670" spans="1:8">
      <c r="A670" s="29"/>
      <c r="B670" s="23"/>
      <c r="C670" s="24"/>
      <c r="D670" s="25"/>
      <c r="E670" s="27"/>
      <c r="F670" s="45"/>
      <c r="G670" s="24"/>
      <c r="H670" s="216"/>
    </row>
    <row r="671" spans="1:8">
      <c r="A671" s="29"/>
      <c r="B671" s="23"/>
      <c r="C671" s="24"/>
      <c r="D671" s="25"/>
      <c r="E671" s="27"/>
      <c r="F671" s="45"/>
      <c r="G671" s="24"/>
      <c r="H671" s="216"/>
    </row>
    <row r="672" spans="1:8">
      <c r="A672" s="29"/>
      <c r="B672" s="23"/>
      <c r="C672" s="29"/>
      <c r="D672" s="25"/>
      <c r="E672" s="27"/>
      <c r="F672" s="45"/>
      <c r="G672" s="24"/>
      <c r="H672" s="216"/>
    </row>
    <row r="673" spans="1:8">
      <c r="A673" s="29"/>
      <c r="B673" s="23"/>
      <c r="C673" s="24"/>
      <c r="D673" s="25"/>
      <c r="E673" s="27"/>
      <c r="F673" s="45"/>
      <c r="G673" s="24"/>
      <c r="H673" s="216"/>
    </row>
    <row r="674" spans="1:8">
      <c r="A674" s="29"/>
      <c r="B674" s="23"/>
      <c r="C674" s="24"/>
      <c r="D674" s="25"/>
      <c r="E674" s="27"/>
      <c r="F674" s="45"/>
      <c r="G674" s="24"/>
      <c r="H674" s="216"/>
    </row>
    <row r="675" spans="1:8">
      <c r="A675" s="29"/>
      <c r="B675" s="50"/>
      <c r="C675" s="51"/>
      <c r="D675" s="25"/>
      <c r="E675" s="27"/>
      <c r="F675" s="45"/>
      <c r="G675" s="29"/>
      <c r="H675" s="23"/>
    </row>
    <row r="676" spans="1:8">
      <c r="A676" s="29"/>
      <c r="B676" s="50"/>
      <c r="C676" s="51"/>
      <c r="D676" s="25"/>
      <c r="E676" s="27"/>
      <c r="F676" s="45"/>
      <c r="G676" s="29"/>
      <c r="H676" s="23"/>
    </row>
    <row r="677" spans="1:8">
      <c r="A677" s="29"/>
      <c r="B677" s="50"/>
      <c r="C677" s="51"/>
      <c r="D677" s="25"/>
      <c r="E677" s="27"/>
      <c r="F677" s="45"/>
      <c r="G677" s="29"/>
      <c r="H677" s="23"/>
    </row>
    <row r="678" spans="1:8">
      <c r="A678" s="29"/>
      <c r="B678" s="23"/>
      <c r="C678" s="24"/>
      <c r="D678" s="25"/>
      <c r="E678" s="27"/>
      <c r="F678" s="45"/>
      <c r="G678" s="29"/>
      <c r="H678" s="23"/>
    </row>
    <row r="679" spans="1:8">
      <c r="A679" s="29"/>
      <c r="B679" s="23"/>
      <c r="C679" s="24"/>
      <c r="D679" s="25"/>
      <c r="E679" s="27"/>
      <c r="F679" s="43"/>
      <c r="G679" s="29"/>
      <c r="H679" s="23"/>
    </row>
    <row r="680" spans="1:8">
      <c r="A680" s="29"/>
      <c r="B680" s="23"/>
      <c r="C680" s="24"/>
      <c r="D680" s="25"/>
      <c r="E680" s="27"/>
      <c r="F680" s="43"/>
      <c r="G680" s="29"/>
      <c r="H680" s="23"/>
    </row>
    <row r="681" spans="1:8">
      <c r="A681" s="29"/>
      <c r="B681" s="23"/>
      <c r="C681" s="24"/>
      <c r="D681" s="25"/>
      <c r="E681" s="27"/>
      <c r="F681" s="43"/>
      <c r="G681" s="29"/>
      <c r="H681" s="23"/>
    </row>
    <row r="682" spans="1:8">
      <c r="A682" s="29"/>
      <c r="B682" s="23"/>
      <c r="C682" s="24"/>
      <c r="D682" s="25"/>
      <c r="E682" s="27"/>
      <c r="F682" s="43"/>
      <c r="G682" s="29"/>
      <c r="H682" s="23"/>
    </row>
    <row r="683" spans="1:8">
      <c r="A683" s="29"/>
      <c r="B683" s="23"/>
      <c r="C683" s="24"/>
      <c r="D683" s="25"/>
      <c r="E683" s="27"/>
      <c r="F683" s="43"/>
      <c r="G683" s="29"/>
      <c r="H683" s="23"/>
    </row>
    <row r="684" spans="1:8">
      <c r="A684" s="29"/>
      <c r="B684" s="23"/>
      <c r="C684" s="24"/>
      <c r="D684" s="25"/>
      <c r="E684" s="27"/>
      <c r="F684" s="45"/>
      <c r="G684" s="24"/>
      <c r="H684" s="23"/>
    </row>
    <row r="685" spans="1:8">
      <c r="A685" s="29"/>
      <c r="B685" s="23"/>
      <c r="C685" s="24"/>
      <c r="D685" s="25"/>
      <c r="E685" s="27"/>
      <c r="F685" s="45"/>
      <c r="G685" s="24"/>
      <c r="H685" s="23"/>
    </row>
    <row r="686" spans="1:8">
      <c r="A686" s="29"/>
      <c r="B686" s="23"/>
      <c r="C686" s="24"/>
      <c r="D686" s="25"/>
      <c r="E686" s="27"/>
      <c r="F686" s="45"/>
      <c r="G686" s="24"/>
      <c r="H686" s="23"/>
    </row>
    <row r="687" spans="1:8">
      <c r="A687" s="29"/>
      <c r="B687" s="23"/>
      <c r="C687" s="24"/>
      <c r="D687" s="25"/>
      <c r="E687" s="27"/>
      <c r="F687" s="45"/>
      <c r="G687" s="24"/>
      <c r="H687" s="23"/>
    </row>
    <row r="688" spans="1:8">
      <c r="A688" s="29"/>
      <c r="B688" s="23"/>
      <c r="C688" s="24"/>
      <c r="D688" s="25"/>
      <c r="E688" s="27"/>
      <c r="F688" s="45"/>
      <c r="G688" s="24"/>
      <c r="H688" s="23"/>
    </row>
    <row r="689" spans="1:8">
      <c r="A689" s="29"/>
      <c r="B689" s="23"/>
      <c r="C689" s="24"/>
      <c r="D689" s="25"/>
      <c r="E689" s="27"/>
      <c r="F689" s="45"/>
      <c r="G689" s="24"/>
      <c r="H689" s="23"/>
    </row>
    <row r="690" spans="1:8">
      <c r="A690" s="29"/>
      <c r="B690" s="23"/>
      <c r="C690" s="24"/>
      <c r="D690" s="25"/>
      <c r="E690" s="27"/>
      <c r="F690" s="45"/>
      <c r="G690" s="24"/>
      <c r="H690" s="23"/>
    </row>
    <row r="691" spans="1:8">
      <c r="A691" s="29"/>
      <c r="B691" s="23"/>
      <c r="C691" s="24"/>
      <c r="D691" s="25"/>
      <c r="E691" s="27"/>
      <c r="F691" s="45"/>
      <c r="G691" s="24"/>
      <c r="H691" s="23"/>
    </row>
    <row r="692" spans="1:8">
      <c r="A692" s="29"/>
      <c r="B692" s="23"/>
      <c r="C692" s="24"/>
      <c r="D692" s="25"/>
      <c r="E692" s="27"/>
      <c r="F692" s="45"/>
      <c r="G692" s="24"/>
      <c r="H692" s="23"/>
    </row>
    <row r="693" spans="1:8">
      <c r="A693" s="29"/>
      <c r="B693" s="23"/>
      <c r="C693" s="24"/>
      <c r="D693" s="25"/>
      <c r="E693" s="27"/>
      <c r="F693" s="45"/>
      <c r="G693" s="24"/>
      <c r="H693" s="23"/>
    </row>
    <row r="694" spans="1:8">
      <c r="A694" s="29"/>
      <c r="B694" s="23"/>
      <c r="C694" s="24"/>
      <c r="D694" s="25"/>
      <c r="E694" s="27"/>
      <c r="F694" s="45"/>
      <c r="G694" s="24"/>
      <c r="H694" s="23"/>
    </row>
    <row r="695" spans="1:8">
      <c r="A695" s="29"/>
      <c r="B695" s="23"/>
      <c r="C695" s="24"/>
      <c r="D695" s="25"/>
      <c r="E695" s="27"/>
      <c r="F695" s="45"/>
      <c r="G695" s="24"/>
      <c r="H695" s="23"/>
    </row>
    <row r="696" spans="1:8">
      <c r="A696" s="29"/>
      <c r="B696" s="23"/>
      <c r="C696" s="24"/>
      <c r="D696" s="25"/>
      <c r="E696" s="27"/>
      <c r="F696" s="45"/>
      <c r="G696" s="24"/>
      <c r="H696" s="23"/>
    </row>
    <row r="697" spans="1:8">
      <c r="A697" s="29"/>
      <c r="B697" s="23"/>
      <c r="C697" s="24"/>
      <c r="D697" s="25"/>
      <c r="E697" s="27"/>
      <c r="F697" s="45"/>
      <c r="G697" s="24"/>
      <c r="H697" s="23"/>
    </row>
    <row r="698" spans="1:8">
      <c r="A698" s="29"/>
      <c r="B698" s="23"/>
      <c r="C698" s="24"/>
      <c r="D698" s="25"/>
      <c r="E698" s="27"/>
      <c r="F698" s="45"/>
      <c r="G698" s="24"/>
      <c r="H698" s="23"/>
    </row>
    <row r="699" spans="1:8">
      <c r="A699" s="29"/>
      <c r="B699" s="23"/>
      <c r="C699" s="24"/>
      <c r="D699" s="25"/>
      <c r="E699" s="27"/>
      <c r="F699" s="45"/>
      <c r="G699" s="24"/>
      <c r="H699" s="23"/>
    </row>
    <row r="700" spans="1:8">
      <c r="A700" s="29"/>
      <c r="B700" s="23"/>
      <c r="C700" s="24"/>
      <c r="D700" s="25"/>
      <c r="E700" s="27"/>
      <c r="F700" s="45"/>
      <c r="G700" s="24"/>
      <c r="H700" s="23"/>
    </row>
    <row r="701" spans="1:8">
      <c r="A701" s="29"/>
      <c r="B701" s="23"/>
      <c r="C701" s="24"/>
      <c r="D701" s="25"/>
      <c r="E701" s="27"/>
      <c r="F701" s="45"/>
      <c r="G701" s="24"/>
      <c r="H701" s="23"/>
    </row>
    <row r="702" spans="1:8">
      <c r="A702" s="29"/>
      <c r="B702" s="23"/>
      <c r="C702" s="24"/>
      <c r="D702" s="25"/>
      <c r="E702" s="27"/>
      <c r="F702" s="45"/>
      <c r="G702" s="24"/>
      <c r="H702" s="23"/>
    </row>
    <row r="703" spans="1:8">
      <c r="A703" s="29"/>
      <c r="B703" s="23"/>
      <c r="C703" s="24"/>
      <c r="D703" s="25"/>
      <c r="E703" s="27"/>
      <c r="F703" s="45"/>
      <c r="G703" s="24"/>
      <c r="H703" s="23"/>
    </row>
    <row r="704" spans="1:8">
      <c r="A704" s="29"/>
      <c r="B704" s="23"/>
      <c r="C704" s="24"/>
      <c r="D704" s="25"/>
      <c r="E704" s="27"/>
      <c r="F704" s="45"/>
      <c r="G704" s="24"/>
      <c r="H704" s="23"/>
    </row>
    <row r="705" spans="1:8">
      <c r="A705" s="29"/>
      <c r="B705" s="23"/>
      <c r="C705" s="24"/>
      <c r="D705" s="25"/>
      <c r="E705" s="27"/>
      <c r="F705" s="45"/>
      <c r="G705" s="24"/>
      <c r="H705" s="23"/>
    </row>
    <row r="706" spans="1:8">
      <c r="A706" s="29"/>
      <c r="B706" s="23"/>
      <c r="C706" s="24"/>
      <c r="D706" s="25"/>
      <c r="E706" s="27"/>
      <c r="F706" s="45"/>
      <c r="G706" s="24"/>
      <c r="H706" s="23"/>
    </row>
    <row r="707" spans="1:8">
      <c r="A707" s="29"/>
      <c r="B707" s="23"/>
      <c r="C707" s="24"/>
      <c r="D707" s="25"/>
      <c r="E707" s="27"/>
      <c r="F707" s="45"/>
      <c r="G707" s="24"/>
      <c r="H707" s="23"/>
    </row>
    <row r="708" spans="1:8">
      <c r="A708" s="29"/>
      <c r="B708" s="23"/>
      <c r="C708" s="24"/>
      <c r="D708" s="25"/>
      <c r="E708" s="27"/>
      <c r="F708" s="45"/>
      <c r="G708" s="24"/>
      <c r="H708" s="23"/>
    </row>
    <row r="709" spans="1:8">
      <c r="A709" s="29"/>
      <c r="B709" s="23"/>
      <c r="C709" s="29"/>
      <c r="D709" s="25"/>
      <c r="E709" s="27"/>
      <c r="F709" s="45"/>
      <c r="G709" s="24"/>
      <c r="H709" s="23"/>
    </row>
    <row r="710" spans="1:8">
      <c r="A710" s="29"/>
      <c r="B710" s="23"/>
      <c r="C710" s="24"/>
      <c r="D710" s="25"/>
      <c r="E710" s="27"/>
      <c r="F710" s="45"/>
      <c r="G710" s="24"/>
      <c r="H710" s="23"/>
    </row>
    <row r="711" spans="1:8">
      <c r="A711" s="29"/>
      <c r="B711" s="23"/>
      <c r="C711" s="24"/>
      <c r="D711" s="25"/>
      <c r="E711" s="27"/>
      <c r="F711" s="45"/>
      <c r="G711" s="24"/>
      <c r="H711" s="23"/>
    </row>
    <row r="712" spans="1:8">
      <c r="A712" s="29"/>
      <c r="B712" s="50"/>
      <c r="C712" s="51"/>
      <c r="D712" s="25"/>
      <c r="E712" s="27"/>
      <c r="F712" s="45"/>
      <c r="G712" s="24"/>
      <c r="H712" s="23"/>
    </row>
    <row r="713" spans="1:8">
      <c r="A713" s="29"/>
      <c r="B713" s="50"/>
      <c r="C713" s="51"/>
      <c r="D713" s="25"/>
      <c r="E713" s="27"/>
      <c r="F713" s="45"/>
      <c r="G713" s="24"/>
      <c r="H713" s="23"/>
    </row>
    <row r="714" spans="1:8">
      <c r="A714" s="29"/>
      <c r="B714" s="50"/>
      <c r="C714" s="51"/>
      <c r="D714" s="25"/>
      <c r="E714" s="27"/>
      <c r="F714" s="45"/>
      <c r="G714" s="24"/>
      <c r="H714" s="23"/>
    </row>
    <row r="715" spans="1:8">
      <c r="A715" s="29"/>
      <c r="B715" s="23"/>
      <c r="C715" s="24"/>
      <c r="D715" s="25"/>
      <c r="E715" s="27"/>
      <c r="F715" s="45"/>
      <c r="G715" s="24"/>
      <c r="H715" s="23"/>
    </row>
    <row r="716" spans="1:8">
      <c r="A716" s="29"/>
      <c r="B716" s="23"/>
      <c r="C716" s="24"/>
      <c r="D716" s="25"/>
      <c r="E716" s="27"/>
      <c r="F716" s="45"/>
      <c r="G716" s="24"/>
      <c r="H716" s="23"/>
    </row>
    <row r="717" spans="1:8">
      <c r="A717" s="29"/>
      <c r="B717" s="23"/>
      <c r="C717" s="24"/>
      <c r="D717" s="25"/>
      <c r="E717" s="27"/>
      <c r="F717" s="45"/>
      <c r="G717" s="24"/>
      <c r="H717" s="23"/>
    </row>
    <row r="718" spans="1:8">
      <c r="A718" s="29"/>
      <c r="B718" s="23"/>
      <c r="C718" s="24"/>
      <c r="D718" s="25"/>
      <c r="E718" s="27"/>
      <c r="F718" s="45"/>
      <c r="G718" s="24"/>
      <c r="H718" s="23"/>
    </row>
    <row r="719" spans="1:8">
      <c r="A719" s="29"/>
      <c r="B719" s="23"/>
      <c r="C719" s="24"/>
      <c r="D719" s="25"/>
      <c r="E719" s="27"/>
      <c r="F719" s="45"/>
      <c r="G719" s="24"/>
      <c r="H719" s="23"/>
    </row>
    <row r="720" spans="1:8">
      <c r="A720" s="29"/>
      <c r="B720" s="23"/>
      <c r="C720" s="24"/>
      <c r="D720" s="25"/>
      <c r="E720" s="27"/>
      <c r="F720" s="45"/>
      <c r="G720" s="24"/>
      <c r="H720" s="23"/>
    </row>
    <row r="721" spans="1:8">
      <c r="A721" s="29"/>
      <c r="B721" s="23"/>
      <c r="C721" s="24"/>
      <c r="D721" s="25"/>
      <c r="E721" s="27"/>
      <c r="F721" s="45"/>
      <c r="G721" s="24"/>
      <c r="H721" s="23"/>
    </row>
    <row r="722" spans="1:8">
      <c r="A722" s="29"/>
      <c r="B722" s="23"/>
      <c r="C722" s="24"/>
      <c r="D722" s="25"/>
      <c r="E722" s="27"/>
      <c r="F722" s="45"/>
      <c r="G722" s="24"/>
      <c r="H722" s="23"/>
    </row>
    <row r="723" spans="1:8">
      <c r="A723" s="29"/>
      <c r="B723" s="23"/>
      <c r="C723" s="24"/>
      <c r="D723" s="25"/>
      <c r="E723" s="27"/>
      <c r="F723" s="45"/>
      <c r="G723" s="24"/>
      <c r="H723" s="23"/>
    </row>
    <row r="724" spans="1:8">
      <c r="A724" s="29"/>
      <c r="B724" s="23"/>
      <c r="C724" s="24"/>
      <c r="D724" s="25"/>
      <c r="E724" s="27"/>
      <c r="F724" s="45"/>
      <c r="G724" s="24"/>
      <c r="H724" s="23"/>
    </row>
    <row r="725" spans="1:8">
      <c r="A725" s="29"/>
      <c r="B725" s="23"/>
      <c r="C725" s="24"/>
      <c r="D725" s="25"/>
      <c r="E725" s="27"/>
      <c r="F725" s="45"/>
      <c r="G725" s="24"/>
      <c r="H725" s="23"/>
    </row>
    <row r="726" spans="1:8">
      <c r="A726" s="29"/>
      <c r="B726" s="23"/>
      <c r="C726" s="24"/>
      <c r="D726" s="25"/>
      <c r="E726" s="27"/>
      <c r="F726" s="45"/>
      <c r="G726" s="24"/>
      <c r="H726" s="23"/>
    </row>
    <row r="727" spans="1:8">
      <c r="A727" s="29"/>
      <c r="B727" s="23"/>
      <c r="C727" s="24"/>
      <c r="D727" s="25"/>
      <c r="E727" s="27"/>
      <c r="F727" s="45"/>
      <c r="G727" s="24"/>
      <c r="H727" s="23"/>
    </row>
    <row r="728" spans="1:8">
      <c r="A728" s="29"/>
      <c r="B728" s="23"/>
      <c r="C728" s="24"/>
      <c r="D728" s="25"/>
      <c r="E728" s="27"/>
      <c r="F728" s="45"/>
      <c r="G728" s="24"/>
      <c r="H728" s="23"/>
    </row>
    <row r="729" spans="1:8">
      <c r="A729" s="29"/>
      <c r="B729" s="23"/>
      <c r="C729" s="24"/>
      <c r="D729" s="25"/>
      <c r="E729" s="27"/>
      <c r="F729" s="45"/>
      <c r="G729" s="24"/>
      <c r="H729" s="23"/>
    </row>
    <row r="730" spans="1:8">
      <c r="A730" s="29"/>
      <c r="B730" s="23"/>
      <c r="C730" s="24"/>
      <c r="D730" s="25"/>
      <c r="E730" s="27"/>
      <c r="F730" s="45"/>
      <c r="G730" s="24"/>
      <c r="H730" s="23"/>
    </row>
    <row r="731" spans="1:8">
      <c r="A731" s="29"/>
      <c r="B731" s="23"/>
      <c r="C731" s="24"/>
      <c r="D731" s="25"/>
      <c r="E731" s="27"/>
      <c r="F731" s="45"/>
      <c r="G731" s="24"/>
      <c r="H731" s="23"/>
    </row>
    <row r="732" spans="1:8">
      <c r="A732" s="29"/>
      <c r="B732" s="23"/>
      <c r="C732" s="24"/>
      <c r="D732" s="25"/>
      <c r="E732" s="27"/>
      <c r="F732" s="45"/>
      <c r="G732" s="24"/>
      <c r="H732" s="23"/>
    </row>
    <row r="733" spans="1:8">
      <c r="A733" s="29"/>
      <c r="B733" s="23"/>
      <c r="C733" s="24"/>
      <c r="D733" s="25"/>
      <c r="E733" s="27"/>
      <c r="F733" s="45"/>
      <c r="G733" s="24"/>
      <c r="H733" s="23"/>
    </row>
    <row r="734" spans="1:8">
      <c r="A734" s="29"/>
      <c r="B734" s="23"/>
      <c r="C734" s="24"/>
      <c r="D734" s="25"/>
      <c r="E734" s="27"/>
      <c r="F734" s="45"/>
      <c r="G734" s="24"/>
      <c r="H734" s="23"/>
    </row>
    <row r="735" spans="1:8">
      <c r="A735" s="29"/>
      <c r="B735" s="23"/>
      <c r="C735" s="24"/>
      <c r="D735" s="25"/>
      <c r="E735" s="27"/>
      <c r="F735" s="45"/>
      <c r="G735" s="24"/>
      <c r="H735" s="23"/>
    </row>
    <row r="736" spans="1:8">
      <c r="A736" s="29"/>
      <c r="B736" s="23"/>
      <c r="C736" s="24"/>
      <c r="D736" s="25"/>
      <c r="E736" s="27"/>
      <c r="F736" s="45"/>
      <c r="G736" s="24"/>
      <c r="H736" s="23"/>
    </row>
    <row r="737" spans="1:8">
      <c r="A737" s="29"/>
      <c r="B737" s="23"/>
      <c r="C737" s="24"/>
      <c r="D737" s="25"/>
      <c r="E737" s="27"/>
      <c r="F737" s="45"/>
      <c r="G737" s="24"/>
      <c r="H737" s="23"/>
    </row>
    <row r="738" spans="1:8">
      <c r="A738" s="29"/>
      <c r="B738" s="23"/>
      <c r="C738" s="24"/>
      <c r="D738" s="25"/>
      <c r="E738" s="27"/>
      <c r="F738" s="45"/>
      <c r="G738" s="24"/>
      <c r="H738" s="23"/>
    </row>
    <row r="739" spans="1:8">
      <c r="A739" s="29"/>
      <c r="B739" s="23"/>
      <c r="C739" s="24"/>
      <c r="D739" s="25"/>
      <c r="E739" s="27"/>
      <c r="F739" s="45"/>
      <c r="G739" s="24"/>
      <c r="H739" s="23"/>
    </row>
    <row r="740" spans="1:8">
      <c r="A740" s="29"/>
      <c r="B740" s="23"/>
      <c r="C740" s="24"/>
      <c r="D740" s="25"/>
      <c r="E740" s="27"/>
      <c r="F740" s="45"/>
      <c r="G740" s="24"/>
      <c r="H740" s="23"/>
    </row>
    <row r="741" spans="1:8">
      <c r="A741" s="29"/>
      <c r="B741" s="23"/>
      <c r="C741" s="24"/>
      <c r="D741" s="25"/>
      <c r="E741" s="27"/>
      <c r="F741" s="45"/>
      <c r="G741" s="24"/>
      <c r="H741" s="23"/>
    </row>
    <row r="742" spans="1:8">
      <c r="A742" s="29"/>
      <c r="B742" s="23"/>
      <c r="C742" s="24"/>
      <c r="D742" s="25"/>
      <c r="E742" s="27"/>
      <c r="F742" s="45"/>
      <c r="G742" s="24"/>
      <c r="H742" s="23"/>
    </row>
    <row r="743" spans="1:8">
      <c r="A743" s="29"/>
      <c r="B743" s="23"/>
      <c r="C743" s="24"/>
      <c r="D743" s="25"/>
      <c r="E743" s="27"/>
      <c r="F743" s="45"/>
      <c r="G743" s="24"/>
      <c r="H743" s="23"/>
    </row>
    <row r="744" spans="1:8">
      <c r="A744" s="29"/>
      <c r="B744" s="23"/>
      <c r="C744" s="24"/>
      <c r="D744" s="25"/>
      <c r="E744" s="27"/>
      <c r="F744" s="45"/>
      <c r="G744" s="24"/>
      <c r="H744" s="23"/>
    </row>
    <row r="745" spans="1:8">
      <c r="A745" s="29"/>
      <c r="B745" s="23"/>
      <c r="C745" s="24"/>
      <c r="D745" s="25"/>
      <c r="E745" s="27"/>
      <c r="F745" s="45"/>
      <c r="G745" s="24"/>
      <c r="H745" s="23"/>
    </row>
    <row r="746" spans="1:8">
      <c r="A746" s="29"/>
      <c r="B746" s="23"/>
      <c r="C746" s="29"/>
      <c r="D746" s="25"/>
      <c r="E746" s="27"/>
      <c r="F746" s="45"/>
      <c r="G746" s="24"/>
      <c r="H746" s="23"/>
    </row>
    <row r="747" spans="1:8">
      <c r="A747" s="29"/>
      <c r="B747" s="23"/>
      <c r="C747" s="24"/>
      <c r="D747" s="25"/>
      <c r="E747" s="27"/>
      <c r="F747" s="45"/>
      <c r="G747" s="24"/>
      <c r="H747" s="23"/>
    </row>
    <row r="748" spans="1:8">
      <c r="A748" s="29"/>
      <c r="B748" s="23"/>
      <c r="C748" s="24"/>
      <c r="D748" s="25"/>
      <c r="E748" s="27"/>
      <c r="F748" s="45"/>
      <c r="G748" s="24"/>
      <c r="H748" s="23"/>
    </row>
    <row r="749" spans="1:8">
      <c r="A749" s="29"/>
      <c r="B749" s="50"/>
      <c r="C749" s="51"/>
      <c r="D749" s="25"/>
      <c r="E749" s="27"/>
      <c r="F749" s="45"/>
      <c r="G749" s="24"/>
      <c r="H749" s="23"/>
    </row>
    <row r="750" spans="1:8">
      <c r="A750" s="29"/>
      <c r="B750" s="50"/>
      <c r="C750" s="51"/>
      <c r="D750" s="25"/>
      <c r="E750" s="27"/>
      <c r="F750" s="45"/>
      <c r="G750" s="24"/>
      <c r="H750" s="23"/>
    </row>
    <row r="751" spans="1:8">
      <c r="A751" s="29"/>
      <c r="B751" s="50"/>
      <c r="C751" s="51"/>
      <c r="D751" s="25"/>
      <c r="E751" s="27"/>
      <c r="F751" s="45"/>
      <c r="G751" s="24"/>
      <c r="H751" s="23"/>
    </row>
    <row r="752" spans="1:8">
      <c r="A752" s="29"/>
      <c r="B752" s="23"/>
      <c r="C752" s="24"/>
      <c r="D752" s="25"/>
      <c r="E752" s="27"/>
      <c r="F752" s="45"/>
      <c r="G752" s="24"/>
      <c r="H752" s="23"/>
    </row>
    <row r="753" spans="1:8">
      <c r="A753" s="29"/>
      <c r="B753" s="23"/>
      <c r="C753" s="24"/>
      <c r="D753" s="25"/>
      <c r="E753" s="27"/>
      <c r="F753" s="45"/>
      <c r="G753" s="24"/>
      <c r="H753" s="23"/>
    </row>
    <row r="754" spans="1:8">
      <c r="A754" s="29"/>
      <c r="B754" s="23"/>
      <c r="C754" s="24"/>
      <c r="D754" s="25"/>
      <c r="E754" s="27"/>
      <c r="F754" s="45"/>
      <c r="G754" s="24"/>
      <c r="H754" s="23"/>
    </row>
    <row r="755" spans="1:8">
      <c r="A755" s="29"/>
      <c r="B755" s="23"/>
      <c r="C755" s="24"/>
      <c r="D755" s="25"/>
      <c r="E755" s="27"/>
      <c r="F755" s="45"/>
      <c r="G755" s="24"/>
      <c r="H755" s="23"/>
    </row>
    <row r="756" spans="1:8">
      <c r="A756" s="29"/>
      <c r="B756" s="23"/>
      <c r="C756" s="24"/>
      <c r="D756" s="25"/>
      <c r="E756" s="27"/>
      <c r="F756" s="45"/>
      <c r="G756" s="24"/>
      <c r="H756" s="23"/>
    </row>
    <row r="757" spans="1:8">
      <c r="A757" s="29"/>
      <c r="B757" s="23"/>
      <c r="C757" s="24"/>
      <c r="D757" s="25"/>
      <c r="E757" s="27"/>
      <c r="F757" s="45"/>
      <c r="G757" s="24"/>
      <c r="H757" s="23"/>
    </row>
    <row r="758" spans="1:8">
      <c r="A758" s="29"/>
      <c r="B758" s="23"/>
      <c r="C758" s="24"/>
      <c r="D758" s="25"/>
      <c r="E758" s="27"/>
      <c r="F758" s="45"/>
      <c r="G758" s="24"/>
      <c r="H758" s="23"/>
    </row>
    <row r="759" spans="1:8">
      <c r="A759" s="29"/>
      <c r="B759" s="23"/>
      <c r="C759" s="24"/>
      <c r="D759" s="25"/>
      <c r="E759" s="27"/>
      <c r="F759" s="45"/>
      <c r="G759" s="24"/>
      <c r="H759" s="23"/>
    </row>
    <row r="760" spans="1:8">
      <c r="A760" s="29"/>
      <c r="B760" s="23"/>
      <c r="C760" s="24"/>
      <c r="D760" s="25"/>
      <c r="E760" s="27"/>
      <c r="F760" s="45"/>
      <c r="G760" s="24"/>
      <c r="H760" s="23"/>
    </row>
    <row r="761" spans="1:8">
      <c r="A761" s="29"/>
      <c r="B761" s="23"/>
      <c r="C761" s="24"/>
      <c r="D761" s="25"/>
      <c r="E761" s="27"/>
      <c r="F761" s="45"/>
      <c r="G761" s="24"/>
      <c r="H761" s="23"/>
    </row>
    <row r="762" spans="1:8">
      <c r="A762" s="29"/>
      <c r="B762" s="23"/>
      <c r="C762" s="24"/>
      <c r="D762" s="25"/>
      <c r="E762" s="27"/>
      <c r="F762" s="45"/>
      <c r="G762" s="24"/>
      <c r="H762" s="23"/>
    </row>
    <row r="763" spans="1:8">
      <c r="A763" s="29"/>
      <c r="B763" s="23"/>
      <c r="C763" s="24"/>
      <c r="D763" s="25"/>
      <c r="E763" s="27"/>
      <c r="F763" s="45"/>
      <c r="G763" s="24"/>
      <c r="H763" s="23"/>
    </row>
    <row r="764" spans="1:8">
      <c r="A764" s="29"/>
      <c r="B764" s="23"/>
      <c r="C764" s="24"/>
      <c r="D764" s="25"/>
      <c r="E764" s="27"/>
      <c r="F764" s="45"/>
      <c r="G764" s="24"/>
      <c r="H764" s="23"/>
    </row>
    <row r="765" spans="1:8">
      <c r="A765" s="29"/>
      <c r="B765" s="23"/>
      <c r="C765" s="24"/>
      <c r="D765" s="25"/>
      <c r="E765" s="27"/>
      <c r="F765" s="45"/>
      <c r="G765" s="24"/>
      <c r="H765" s="23"/>
    </row>
    <row r="766" spans="1:8">
      <c r="A766" s="29"/>
      <c r="B766" s="23"/>
      <c r="C766" s="24"/>
      <c r="D766" s="25"/>
      <c r="E766" s="27"/>
      <c r="F766" s="45"/>
      <c r="G766" s="24"/>
      <c r="H766" s="23"/>
    </row>
    <row r="767" spans="1:8">
      <c r="A767" s="29"/>
      <c r="B767" s="23"/>
      <c r="C767" s="24"/>
      <c r="D767" s="25"/>
      <c r="E767" s="27"/>
      <c r="F767" s="45"/>
      <c r="G767" s="24"/>
      <c r="H767" s="23"/>
    </row>
    <row r="768" spans="1:8">
      <c r="A768" s="29"/>
      <c r="B768" s="23"/>
      <c r="C768" s="24"/>
      <c r="D768" s="25"/>
      <c r="E768" s="27"/>
      <c r="F768" s="45"/>
      <c r="G768" s="24"/>
      <c r="H768" s="23"/>
    </row>
    <row r="769" spans="1:8">
      <c r="A769" s="29"/>
      <c r="B769" s="23"/>
      <c r="C769" s="24"/>
      <c r="D769" s="25"/>
      <c r="E769" s="27"/>
      <c r="F769" s="45"/>
      <c r="G769" s="24"/>
      <c r="H769" s="23"/>
    </row>
    <row r="770" spans="1:8">
      <c r="A770" s="29"/>
      <c r="B770" s="23"/>
      <c r="C770" s="24"/>
      <c r="D770" s="25"/>
      <c r="E770" s="27"/>
      <c r="F770" s="45"/>
      <c r="G770" s="24"/>
      <c r="H770" s="23"/>
    </row>
    <row r="771" spans="1:8">
      <c r="A771" s="29"/>
      <c r="B771" s="23"/>
      <c r="C771" s="24"/>
      <c r="D771" s="25"/>
      <c r="E771" s="27"/>
      <c r="F771" s="45"/>
      <c r="G771" s="24"/>
      <c r="H771" s="23"/>
    </row>
    <row r="772" spans="1:8">
      <c r="A772" s="29"/>
      <c r="B772" s="23"/>
      <c r="C772" s="24"/>
      <c r="D772" s="25"/>
      <c r="E772" s="27"/>
      <c r="F772" s="45"/>
      <c r="G772" s="24"/>
      <c r="H772" s="23"/>
    </row>
    <row r="773" spans="1:8">
      <c r="A773" s="29"/>
      <c r="B773" s="23"/>
      <c r="C773" s="24"/>
      <c r="D773" s="25"/>
      <c r="E773" s="27"/>
      <c r="F773" s="45"/>
      <c r="G773" s="24"/>
      <c r="H773" s="23"/>
    </row>
    <row r="774" spans="1:8">
      <c r="A774" s="29"/>
      <c r="B774" s="23"/>
      <c r="C774" s="24"/>
      <c r="D774" s="25"/>
      <c r="E774" s="27"/>
      <c r="F774" s="45"/>
      <c r="G774" s="24"/>
      <c r="H774" s="23"/>
    </row>
    <row r="775" spans="1:8">
      <c r="A775" s="29"/>
      <c r="B775" s="23"/>
      <c r="C775" s="24"/>
      <c r="D775" s="25"/>
      <c r="E775" s="27"/>
      <c r="F775" s="45"/>
      <c r="G775" s="24"/>
      <c r="H775" s="23"/>
    </row>
    <row r="776" spans="1:8">
      <c r="A776" s="29"/>
      <c r="B776" s="23"/>
      <c r="C776" s="24"/>
      <c r="D776" s="25"/>
      <c r="E776" s="27"/>
      <c r="F776" s="45"/>
      <c r="G776" s="24"/>
      <c r="H776" s="23"/>
    </row>
    <row r="777" spans="1:8">
      <c r="A777" s="29"/>
      <c r="B777" s="23"/>
      <c r="C777" s="24"/>
      <c r="D777" s="25"/>
      <c r="E777" s="27"/>
      <c r="F777" s="45"/>
      <c r="G777" s="24"/>
      <c r="H777" s="23"/>
    </row>
    <row r="778" spans="1:8">
      <c r="A778" s="29"/>
      <c r="B778" s="23"/>
      <c r="C778" s="24"/>
      <c r="D778" s="25"/>
      <c r="E778" s="27"/>
      <c r="F778" s="45"/>
      <c r="G778" s="24"/>
      <c r="H778" s="23"/>
    </row>
    <row r="779" spans="1:8">
      <c r="A779" s="29"/>
      <c r="B779" s="23"/>
      <c r="C779" s="24"/>
      <c r="D779" s="25"/>
      <c r="E779" s="27"/>
      <c r="F779" s="45"/>
      <c r="G779" s="24"/>
      <c r="H779" s="23"/>
    </row>
    <row r="780" spans="1:8">
      <c r="A780" s="29"/>
      <c r="B780" s="23"/>
      <c r="C780" s="24"/>
      <c r="D780" s="25"/>
      <c r="E780" s="27"/>
      <c r="F780" s="45"/>
      <c r="G780" s="24"/>
      <c r="H780" s="23"/>
    </row>
    <row r="781" spans="1:8">
      <c r="A781" s="29"/>
      <c r="B781" s="23"/>
      <c r="C781" s="24"/>
      <c r="D781" s="25"/>
      <c r="E781" s="27"/>
      <c r="F781" s="45"/>
      <c r="G781" s="24"/>
      <c r="H781" s="23"/>
    </row>
    <row r="782" spans="1:8">
      <c r="A782" s="29"/>
      <c r="B782" s="23"/>
      <c r="C782" s="24"/>
      <c r="D782" s="25"/>
      <c r="E782" s="27"/>
      <c r="F782" s="45"/>
      <c r="G782" s="24"/>
      <c r="H782" s="23"/>
    </row>
    <row r="783" spans="1:8">
      <c r="A783" s="29"/>
      <c r="B783" s="23"/>
      <c r="C783" s="29"/>
      <c r="D783" s="25"/>
      <c r="E783" s="27"/>
      <c r="F783" s="45"/>
      <c r="G783" s="24"/>
      <c r="H783" s="23"/>
    </row>
    <row r="784" spans="1:8">
      <c r="A784" s="29"/>
      <c r="B784" s="23"/>
      <c r="C784" s="24"/>
      <c r="D784" s="25"/>
      <c r="E784" s="27"/>
      <c r="F784" s="45"/>
      <c r="G784" s="24"/>
      <c r="H784" s="23"/>
    </row>
    <row r="785" spans="1:8">
      <c r="A785" s="29"/>
      <c r="B785" s="23"/>
      <c r="C785" s="24"/>
      <c r="D785" s="25"/>
      <c r="E785" s="27"/>
      <c r="F785" s="45"/>
      <c r="G785" s="24"/>
      <c r="H785" s="23"/>
    </row>
    <row r="786" spans="1:8">
      <c r="A786" s="29"/>
      <c r="B786" s="50"/>
      <c r="C786" s="51"/>
      <c r="D786" s="25"/>
      <c r="E786" s="27"/>
      <c r="F786" s="45"/>
      <c r="G786" s="24"/>
      <c r="H786" s="23"/>
    </row>
    <row r="787" spans="1:8">
      <c r="A787" s="29"/>
      <c r="B787" s="50"/>
      <c r="C787" s="51"/>
      <c r="D787" s="25"/>
      <c r="E787" s="27"/>
      <c r="F787" s="45"/>
      <c r="G787" s="24"/>
      <c r="H787" s="23"/>
    </row>
    <row r="788" spans="1:8">
      <c r="A788" s="29"/>
      <c r="B788" s="50"/>
      <c r="C788" s="51"/>
      <c r="D788" s="25"/>
      <c r="E788" s="27"/>
      <c r="F788" s="45"/>
      <c r="G788" s="24"/>
      <c r="H788" s="23"/>
    </row>
    <row r="789" spans="1:8">
      <c r="A789" s="29"/>
      <c r="B789" s="23"/>
      <c r="C789" s="24"/>
      <c r="D789" s="25"/>
      <c r="E789" s="27"/>
      <c r="F789" s="45"/>
      <c r="G789" s="24"/>
      <c r="H789" s="23"/>
    </row>
    <row r="790" spans="1:8">
      <c r="A790" s="29"/>
      <c r="B790" s="23"/>
      <c r="C790" s="24"/>
      <c r="D790" s="25"/>
      <c r="E790" s="27"/>
      <c r="F790" s="45"/>
      <c r="G790" s="24"/>
      <c r="H790" s="23"/>
    </row>
    <row r="791" spans="1:8">
      <c r="A791" s="29"/>
      <c r="B791" s="23"/>
      <c r="C791" s="24"/>
      <c r="D791" s="25"/>
      <c r="E791" s="27"/>
      <c r="F791" s="45"/>
      <c r="G791" s="24"/>
      <c r="H791" s="23"/>
    </row>
    <row r="792" spans="1:8">
      <c r="A792" s="29"/>
      <c r="B792" s="23"/>
      <c r="C792" s="24"/>
      <c r="D792" s="25"/>
      <c r="E792" s="27"/>
      <c r="F792" s="45"/>
      <c r="G792" s="24"/>
      <c r="H792" s="23"/>
    </row>
    <row r="793" spans="1:8">
      <c r="A793" s="29"/>
      <c r="B793" s="23"/>
      <c r="C793" s="24"/>
      <c r="D793" s="25"/>
      <c r="E793" s="27"/>
      <c r="F793" s="45"/>
      <c r="G793" s="24"/>
      <c r="H793" s="23"/>
    </row>
    <row r="794" spans="1:8">
      <c r="A794" s="29"/>
      <c r="B794" s="23"/>
      <c r="C794" s="24"/>
      <c r="D794" s="25"/>
      <c r="E794" s="27"/>
      <c r="F794" s="45"/>
      <c r="G794" s="24"/>
      <c r="H794" s="23"/>
    </row>
    <row r="795" spans="1:8">
      <c r="A795" s="29"/>
      <c r="B795" s="23"/>
      <c r="C795" s="24"/>
      <c r="D795" s="25"/>
      <c r="E795" s="27"/>
      <c r="F795" s="45"/>
      <c r="G795" s="24"/>
      <c r="H795" s="23"/>
    </row>
    <row r="796" spans="1:8">
      <c r="A796" s="29"/>
      <c r="B796" s="23"/>
      <c r="C796" s="24"/>
      <c r="D796" s="25"/>
      <c r="E796" s="27"/>
      <c r="F796" s="45"/>
      <c r="G796" s="24"/>
      <c r="H796" s="23"/>
    </row>
    <row r="797" spans="1:8">
      <c r="A797" s="29"/>
      <c r="B797" s="23"/>
      <c r="C797" s="24"/>
      <c r="D797" s="25"/>
      <c r="E797" s="27"/>
      <c r="F797" s="45"/>
      <c r="G797" s="24"/>
      <c r="H797" s="23"/>
    </row>
    <row r="798" spans="1:8">
      <c r="A798" s="29"/>
      <c r="B798" s="23"/>
      <c r="C798" s="24"/>
      <c r="D798" s="25"/>
      <c r="E798" s="27"/>
      <c r="F798" s="45"/>
      <c r="G798" s="24"/>
      <c r="H798" s="23"/>
    </row>
    <row r="799" spans="1:8">
      <c r="A799" s="29"/>
      <c r="B799" s="23"/>
      <c r="C799" s="24"/>
      <c r="D799" s="25"/>
      <c r="E799" s="27"/>
      <c r="F799" s="45"/>
      <c r="G799" s="24"/>
      <c r="H799" s="23"/>
    </row>
    <row r="800" spans="1:8">
      <c r="A800" s="29"/>
      <c r="B800" s="23"/>
      <c r="C800" s="24"/>
      <c r="D800" s="25"/>
      <c r="E800" s="27"/>
      <c r="F800" s="45"/>
      <c r="G800" s="24"/>
      <c r="H800" s="23"/>
    </row>
    <row r="801" spans="1:8">
      <c r="A801" s="29"/>
      <c r="B801" s="23"/>
      <c r="C801" s="24"/>
      <c r="D801" s="25"/>
      <c r="E801" s="27"/>
      <c r="F801" s="45"/>
      <c r="G801" s="24"/>
      <c r="H801" s="23"/>
    </row>
    <row r="802" spans="1:8">
      <c r="A802" s="29"/>
      <c r="B802" s="23"/>
      <c r="C802" s="24"/>
      <c r="D802" s="25"/>
      <c r="E802" s="27"/>
      <c r="F802" s="45"/>
      <c r="G802" s="24"/>
      <c r="H802" s="23"/>
    </row>
    <row r="803" spans="1:8">
      <c r="A803" s="29"/>
      <c r="B803" s="23"/>
      <c r="C803" s="24"/>
      <c r="D803" s="25"/>
      <c r="E803" s="27"/>
      <c r="F803" s="45"/>
      <c r="G803" s="24"/>
      <c r="H803" s="23"/>
    </row>
    <row r="804" spans="1:8">
      <c r="A804" s="29"/>
      <c r="B804" s="23"/>
      <c r="C804" s="24"/>
      <c r="D804" s="25"/>
      <c r="E804" s="27"/>
      <c r="F804" s="45"/>
      <c r="G804" s="24"/>
      <c r="H804" s="23"/>
    </row>
    <row r="805" spans="1:8">
      <c r="A805" s="29"/>
      <c r="B805" s="23"/>
      <c r="C805" s="24"/>
      <c r="D805" s="25"/>
      <c r="E805" s="27"/>
      <c r="F805" s="45"/>
      <c r="G805" s="24"/>
      <c r="H805" s="23"/>
    </row>
    <row r="806" spans="1:8">
      <c r="A806" s="29"/>
      <c r="B806" s="23"/>
      <c r="C806" s="24"/>
      <c r="D806" s="25"/>
      <c r="E806" s="27"/>
      <c r="F806" s="45"/>
      <c r="G806" s="24"/>
      <c r="H806" s="23"/>
    </row>
    <row r="807" spans="1:8">
      <c r="A807" s="29"/>
      <c r="B807" s="23"/>
      <c r="C807" s="24"/>
      <c r="D807" s="25"/>
      <c r="E807" s="27"/>
      <c r="F807" s="45"/>
      <c r="G807" s="24"/>
      <c r="H807" s="23"/>
    </row>
    <row r="808" spans="1:8">
      <c r="A808" s="29"/>
      <c r="B808" s="23"/>
      <c r="C808" s="24"/>
      <c r="D808" s="25"/>
      <c r="E808" s="27"/>
      <c r="F808" s="45"/>
      <c r="G808" s="24"/>
      <c r="H808" s="23"/>
    </row>
    <row r="809" spans="1:8">
      <c r="A809" s="29"/>
      <c r="B809" s="23"/>
      <c r="C809" s="24"/>
      <c r="D809" s="25"/>
      <c r="E809" s="27"/>
      <c r="F809" s="45"/>
      <c r="G809" s="24"/>
      <c r="H809" s="23"/>
    </row>
    <row r="810" spans="1:8">
      <c r="A810" s="29"/>
      <c r="B810" s="23"/>
      <c r="C810" s="24"/>
      <c r="D810" s="25"/>
      <c r="E810" s="27"/>
      <c r="F810" s="45"/>
      <c r="G810" s="24"/>
      <c r="H810" s="23"/>
    </row>
    <row r="811" spans="1:8">
      <c r="A811" s="29"/>
      <c r="B811" s="23"/>
      <c r="C811" s="24"/>
      <c r="D811" s="25"/>
      <c r="E811" s="27"/>
      <c r="F811" s="45"/>
      <c r="G811" s="24"/>
      <c r="H811" s="23"/>
    </row>
    <row r="812" spans="1:8">
      <c r="A812" s="29"/>
      <c r="B812" s="23"/>
      <c r="C812" s="24"/>
      <c r="D812" s="25"/>
      <c r="E812" s="27"/>
      <c r="F812" s="45"/>
      <c r="G812" s="24"/>
      <c r="H812" s="23"/>
    </row>
    <row r="813" spans="1:8">
      <c r="A813" s="29"/>
      <c r="B813" s="23"/>
      <c r="C813" s="24"/>
      <c r="D813" s="25"/>
      <c r="E813" s="27"/>
      <c r="F813" s="45"/>
      <c r="G813" s="24"/>
      <c r="H813" s="23"/>
    </row>
    <row r="814" spans="1:8">
      <c r="A814" s="29"/>
      <c r="B814" s="23"/>
      <c r="C814" s="24"/>
      <c r="D814" s="25"/>
      <c r="E814" s="27"/>
      <c r="F814" s="45"/>
      <c r="G814" s="24"/>
      <c r="H814" s="23"/>
    </row>
    <row r="815" spans="1:8">
      <c r="A815" s="29"/>
      <c r="B815" s="23"/>
      <c r="C815" s="24"/>
      <c r="D815" s="25"/>
      <c r="E815" s="27"/>
      <c r="F815" s="45"/>
      <c r="G815" s="24"/>
      <c r="H815" s="23"/>
    </row>
    <row r="816" spans="1:8">
      <c r="A816" s="29"/>
      <c r="B816" s="23"/>
      <c r="C816" s="24"/>
      <c r="D816" s="25"/>
      <c r="E816" s="27"/>
      <c r="F816" s="45"/>
      <c r="G816" s="24"/>
      <c r="H816" s="23"/>
    </row>
    <row r="817" spans="1:8">
      <c r="A817" s="29"/>
      <c r="B817" s="23"/>
      <c r="C817" s="24"/>
      <c r="D817" s="25"/>
      <c r="E817" s="27"/>
      <c r="F817" s="45"/>
      <c r="G817" s="24"/>
      <c r="H817" s="23"/>
    </row>
    <row r="818" spans="1:8">
      <c r="A818" s="29"/>
      <c r="B818" s="23"/>
      <c r="C818" s="24"/>
      <c r="D818" s="25"/>
      <c r="E818" s="27"/>
      <c r="F818" s="45"/>
      <c r="G818" s="24"/>
      <c r="H818" s="23"/>
    </row>
    <row r="819" spans="1:8">
      <c r="A819" s="29"/>
      <c r="B819" s="23"/>
      <c r="C819" s="24"/>
      <c r="D819" s="25"/>
      <c r="E819" s="27"/>
      <c r="F819" s="45"/>
      <c r="G819" s="24"/>
      <c r="H819" s="23"/>
    </row>
    <row r="820" spans="1:8">
      <c r="A820" s="29"/>
      <c r="B820" s="23"/>
      <c r="C820" s="29"/>
      <c r="D820" s="25"/>
      <c r="E820" s="27"/>
      <c r="F820" s="45"/>
      <c r="G820" s="24"/>
      <c r="H820" s="23"/>
    </row>
    <row r="821" spans="1:8">
      <c r="A821" s="29"/>
      <c r="B821" s="23"/>
      <c r="C821" s="24"/>
      <c r="D821" s="25"/>
      <c r="E821" s="27"/>
      <c r="F821" s="45"/>
      <c r="G821" s="24"/>
      <c r="H821" s="23"/>
    </row>
    <row r="822" spans="1:8">
      <c r="A822" s="29"/>
      <c r="B822" s="23"/>
      <c r="C822" s="24"/>
      <c r="D822" s="25"/>
      <c r="E822" s="27"/>
      <c r="F822" s="45"/>
      <c r="G822" s="24"/>
      <c r="H822" s="23"/>
    </row>
    <row r="823" spans="1:8">
      <c r="A823" s="29"/>
      <c r="B823" s="50"/>
      <c r="C823" s="51"/>
      <c r="D823" s="25"/>
      <c r="E823" s="27"/>
      <c r="F823" s="45"/>
      <c r="G823" s="24"/>
      <c r="H823" s="23"/>
    </row>
    <row r="824" spans="1:8">
      <c r="A824" s="29"/>
      <c r="B824" s="50"/>
      <c r="C824" s="51"/>
      <c r="D824" s="25"/>
      <c r="E824" s="27"/>
      <c r="F824" s="45"/>
      <c r="G824" s="24"/>
      <c r="H824" s="23"/>
    </row>
    <row r="825" spans="1:8">
      <c r="A825" s="29"/>
      <c r="B825" s="50"/>
      <c r="C825" s="51"/>
      <c r="D825" s="25"/>
      <c r="E825" s="27"/>
      <c r="F825" s="45"/>
      <c r="G825" s="24"/>
      <c r="H825" s="23"/>
    </row>
    <row r="826" spans="1:8">
      <c r="A826" s="29"/>
      <c r="B826" s="23"/>
      <c r="C826" s="24"/>
      <c r="D826" s="25"/>
      <c r="E826" s="27"/>
      <c r="F826" s="45"/>
      <c r="G826" s="24"/>
      <c r="H826" s="23"/>
    </row>
    <row r="827" spans="1:8">
      <c r="A827" s="29"/>
      <c r="B827" s="23"/>
      <c r="C827" s="24"/>
      <c r="D827" s="25"/>
      <c r="E827" s="27"/>
      <c r="F827" s="45"/>
      <c r="G827" s="24"/>
      <c r="H827" s="23"/>
    </row>
    <row r="828" spans="1:8">
      <c r="A828" s="29"/>
      <c r="B828" s="23"/>
      <c r="C828" s="24"/>
      <c r="D828" s="25"/>
      <c r="E828" s="27"/>
      <c r="F828" s="45"/>
      <c r="G828" s="24"/>
      <c r="H828" s="23"/>
    </row>
    <row r="829" spans="1:8">
      <c r="A829" s="29"/>
      <c r="B829" s="23"/>
      <c r="C829" s="24"/>
      <c r="D829" s="25"/>
      <c r="E829" s="27"/>
      <c r="F829" s="45"/>
      <c r="G829" s="24"/>
      <c r="H829" s="23"/>
    </row>
    <row r="830" spans="1:8">
      <c r="A830" s="29"/>
      <c r="B830" s="23"/>
      <c r="C830" s="24"/>
      <c r="D830" s="25"/>
      <c r="E830" s="27"/>
      <c r="F830" s="45"/>
      <c r="G830" s="24"/>
      <c r="H830" s="23"/>
    </row>
    <row r="831" spans="1:8">
      <c r="A831" s="29"/>
      <c r="B831" s="23"/>
      <c r="C831" s="24"/>
      <c r="D831" s="25"/>
      <c r="E831" s="27"/>
      <c r="F831" s="45"/>
      <c r="G831" s="24"/>
      <c r="H831" s="23"/>
    </row>
    <row r="832" spans="1:8">
      <c r="A832" s="29"/>
      <c r="B832" s="23"/>
      <c r="C832" s="24"/>
      <c r="D832" s="25"/>
      <c r="E832" s="27"/>
      <c r="F832" s="45"/>
      <c r="G832" s="24"/>
      <c r="H832" s="23"/>
    </row>
    <row r="833" spans="1:8">
      <c r="A833" s="29"/>
      <c r="B833" s="23"/>
      <c r="C833" s="24"/>
      <c r="D833" s="25"/>
      <c r="E833" s="27"/>
      <c r="F833" s="45"/>
      <c r="G833" s="24"/>
      <c r="H833" s="23"/>
    </row>
    <row r="834" spans="1:8">
      <c r="A834" s="29"/>
      <c r="B834" s="23"/>
      <c r="C834" s="24"/>
      <c r="D834" s="25"/>
      <c r="E834" s="27"/>
      <c r="F834" s="45"/>
      <c r="G834" s="24"/>
      <c r="H834" s="23"/>
    </row>
    <row r="835" spans="1:8">
      <c r="A835" s="29"/>
      <c r="B835" s="23"/>
      <c r="C835" s="24"/>
      <c r="D835" s="25"/>
      <c r="E835" s="27"/>
      <c r="F835" s="45"/>
      <c r="G835" s="24"/>
      <c r="H835" s="23"/>
    </row>
    <row r="836" spans="1:8">
      <c r="A836" s="29"/>
      <c r="B836" s="23"/>
      <c r="C836" s="24"/>
      <c r="D836" s="25"/>
      <c r="E836" s="27"/>
      <c r="F836" s="45"/>
      <c r="G836" s="24"/>
      <c r="H836" s="23"/>
    </row>
    <row r="837" spans="1:8">
      <c r="A837" s="29"/>
      <c r="B837" s="23"/>
      <c r="C837" s="24"/>
      <c r="D837" s="25"/>
      <c r="E837" s="27"/>
      <c r="F837" s="45"/>
      <c r="G837" s="24"/>
      <c r="H837" s="23"/>
    </row>
    <row r="838" spans="1:8">
      <c r="A838" s="29"/>
      <c r="B838" s="23"/>
      <c r="C838" s="24"/>
      <c r="D838" s="25"/>
      <c r="E838" s="27"/>
      <c r="F838" s="45"/>
      <c r="G838" s="24"/>
      <c r="H838" s="23"/>
    </row>
    <row r="839" spans="1:8">
      <c r="A839" s="29"/>
      <c r="B839" s="23"/>
      <c r="C839" s="24"/>
      <c r="D839" s="25"/>
      <c r="E839" s="27"/>
      <c r="F839" s="45"/>
      <c r="G839" s="24"/>
      <c r="H839" s="23"/>
    </row>
    <row r="840" spans="1:8">
      <c r="A840" s="29"/>
      <c r="B840" s="23"/>
      <c r="C840" s="24"/>
      <c r="D840" s="25"/>
      <c r="E840" s="27"/>
      <c r="F840" s="45"/>
      <c r="G840" s="24"/>
      <c r="H840" s="23"/>
    </row>
    <row r="841" spans="1:8">
      <c r="A841" s="29"/>
      <c r="B841" s="23"/>
      <c r="C841" s="24"/>
      <c r="D841" s="25"/>
      <c r="E841" s="27"/>
      <c r="F841" s="45"/>
      <c r="G841" s="24"/>
      <c r="H841" s="23"/>
    </row>
    <row r="842" spans="1:8">
      <c r="A842" s="29"/>
      <c r="B842" s="23"/>
      <c r="C842" s="24"/>
      <c r="D842" s="25"/>
      <c r="E842" s="27"/>
      <c r="F842" s="45"/>
      <c r="G842" s="24"/>
      <c r="H842" s="23"/>
    </row>
    <row r="843" spans="1:8">
      <c r="A843" s="29"/>
      <c r="B843" s="23"/>
      <c r="C843" s="24"/>
      <c r="D843" s="25"/>
      <c r="E843" s="27"/>
      <c r="F843" s="45"/>
      <c r="G843" s="24"/>
      <c r="H843" s="23"/>
    </row>
    <row r="844" spans="1:8">
      <c r="A844" s="29"/>
      <c r="B844" s="23"/>
      <c r="C844" s="24"/>
      <c r="D844" s="25"/>
      <c r="E844" s="27"/>
      <c r="F844" s="45"/>
      <c r="G844" s="24"/>
      <c r="H844" s="23"/>
    </row>
    <row r="845" spans="1:8">
      <c r="A845" s="29"/>
      <c r="B845" s="23"/>
      <c r="C845" s="24"/>
      <c r="D845" s="25"/>
      <c r="E845" s="27"/>
      <c r="F845" s="45"/>
      <c r="G845" s="24"/>
      <c r="H845" s="23"/>
    </row>
    <row r="846" spans="1:8">
      <c r="A846" s="29"/>
      <c r="B846" s="23"/>
      <c r="C846" s="24"/>
      <c r="D846" s="25"/>
      <c r="E846" s="27"/>
      <c r="F846" s="45"/>
      <c r="G846" s="24"/>
      <c r="H846" s="23"/>
    </row>
    <row r="847" spans="1:8">
      <c r="A847" s="29"/>
      <c r="B847" s="23"/>
      <c r="C847" s="24"/>
      <c r="D847" s="25"/>
      <c r="E847" s="27"/>
      <c r="F847" s="45"/>
      <c r="G847" s="24"/>
      <c r="H847" s="23"/>
    </row>
    <row r="848" spans="1:8">
      <c r="A848" s="29"/>
      <c r="B848" s="23"/>
      <c r="C848" s="24"/>
      <c r="D848" s="25"/>
      <c r="E848" s="27"/>
      <c r="F848" s="45"/>
      <c r="G848" s="24"/>
      <c r="H848" s="23"/>
    </row>
    <row r="849" spans="1:8">
      <c r="A849" s="29"/>
      <c r="B849" s="23"/>
      <c r="C849" s="24"/>
      <c r="D849" s="25"/>
      <c r="E849" s="27"/>
      <c r="F849" s="45"/>
      <c r="G849" s="24"/>
      <c r="H849" s="23"/>
    </row>
    <row r="850" spans="1:8">
      <c r="A850" s="29"/>
      <c r="B850" s="23"/>
      <c r="C850" s="24"/>
      <c r="D850" s="25"/>
      <c r="E850" s="27"/>
      <c r="F850" s="45"/>
      <c r="G850" s="24"/>
      <c r="H850" s="23"/>
    </row>
    <row r="851" spans="1:8">
      <c r="A851" s="29"/>
      <c r="B851" s="23"/>
      <c r="C851" s="24"/>
      <c r="D851" s="25"/>
      <c r="E851" s="27"/>
      <c r="F851" s="45"/>
      <c r="G851" s="24"/>
      <c r="H851" s="23"/>
    </row>
    <row r="852" spans="1:8">
      <c r="A852" s="29"/>
      <c r="B852" s="23"/>
      <c r="C852" s="24"/>
      <c r="D852" s="25"/>
      <c r="E852" s="27"/>
      <c r="F852" s="45"/>
      <c r="G852" s="24"/>
      <c r="H852" s="23"/>
    </row>
    <row r="853" spans="1:8">
      <c r="A853" s="29"/>
      <c r="B853" s="23"/>
      <c r="C853" s="24"/>
      <c r="D853" s="25"/>
      <c r="E853" s="27"/>
      <c r="F853" s="45"/>
      <c r="G853" s="24"/>
      <c r="H853" s="23"/>
    </row>
    <row r="854" spans="1:8">
      <c r="A854" s="29"/>
      <c r="B854" s="23"/>
      <c r="C854" s="24"/>
      <c r="D854" s="25"/>
      <c r="E854" s="27"/>
      <c r="F854" s="45"/>
      <c r="G854" s="24"/>
      <c r="H854" s="23"/>
    </row>
    <row r="855" spans="1:8">
      <c r="A855" s="29"/>
      <c r="B855" s="23"/>
      <c r="C855" s="24"/>
      <c r="D855" s="25"/>
      <c r="E855" s="27"/>
      <c r="F855" s="45"/>
      <c r="G855" s="24"/>
      <c r="H855" s="23"/>
    </row>
    <row r="856" spans="1:8">
      <c r="A856" s="29"/>
      <c r="B856" s="23"/>
      <c r="C856" s="24"/>
      <c r="D856" s="25"/>
      <c r="E856" s="27"/>
      <c r="F856" s="45"/>
      <c r="G856" s="24"/>
      <c r="H856" s="23"/>
    </row>
    <row r="857" spans="1:8">
      <c r="A857" s="29"/>
      <c r="B857" s="23"/>
      <c r="C857" s="29"/>
      <c r="D857" s="25"/>
      <c r="E857" s="27"/>
      <c r="F857" s="45"/>
      <c r="G857" s="24"/>
      <c r="H857" s="23"/>
    </row>
    <row r="858" spans="1:8">
      <c r="A858" s="29"/>
      <c r="B858" s="23"/>
      <c r="C858" s="24"/>
      <c r="D858" s="25"/>
      <c r="E858" s="27"/>
      <c r="F858" s="45"/>
      <c r="G858" s="24"/>
      <c r="H858" s="23"/>
    </row>
    <row r="859" spans="1:8">
      <c r="A859" s="29"/>
      <c r="B859" s="23"/>
      <c r="C859" s="24"/>
      <c r="D859" s="25"/>
      <c r="E859" s="27"/>
      <c r="F859" s="45"/>
      <c r="G859" s="24"/>
      <c r="H859" s="23"/>
    </row>
    <row r="860" spans="1:8">
      <c r="A860" s="29"/>
      <c r="B860" s="50"/>
      <c r="C860" s="51"/>
      <c r="D860" s="25"/>
      <c r="E860" s="27"/>
      <c r="F860" s="45"/>
      <c r="G860" s="24"/>
      <c r="H860" s="23"/>
    </row>
    <row r="861" spans="1:8">
      <c r="A861" s="29"/>
      <c r="B861" s="50"/>
      <c r="C861" s="51"/>
      <c r="D861" s="25"/>
      <c r="E861" s="27"/>
      <c r="F861" s="45"/>
      <c r="G861" s="24"/>
      <c r="H861" s="23"/>
    </row>
    <row r="862" spans="1:8">
      <c r="A862" s="29"/>
      <c r="B862" s="50"/>
      <c r="C862" s="51"/>
      <c r="D862" s="25"/>
      <c r="E862" s="27"/>
      <c r="F862" s="45"/>
      <c r="G862" s="24"/>
      <c r="H862" s="23"/>
    </row>
    <row r="863" spans="1:8">
      <c r="A863" s="29"/>
      <c r="B863" s="23"/>
      <c r="C863" s="24"/>
      <c r="D863" s="25"/>
      <c r="E863" s="27"/>
      <c r="F863" s="45"/>
      <c r="G863" s="24"/>
      <c r="H863" s="23"/>
    </row>
    <row r="864" spans="1:8">
      <c r="A864" s="29"/>
      <c r="B864" s="23"/>
      <c r="C864" s="24"/>
      <c r="D864" s="25"/>
      <c r="E864" s="27"/>
      <c r="F864" s="45"/>
      <c r="G864" s="24"/>
      <c r="H864" s="23"/>
    </row>
    <row r="865" spans="1:8">
      <c r="A865" s="29"/>
      <c r="B865" s="23"/>
      <c r="C865" s="24"/>
      <c r="D865" s="25"/>
      <c r="E865" s="27"/>
      <c r="F865" s="45"/>
      <c r="G865" s="24"/>
      <c r="H865" s="23"/>
    </row>
    <row r="866" spans="1:8">
      <c r="A866" s="29"/>
      <c r="B866" s="23"/>
      <c r="C866" s="24"/>
      <c r="D866" s="25"/>
      <c r="E866" s="27"/>
      <c r="F866" s="45"/>
      <c r="G866" s="24"/>
      <c r="H866" s="23"/>
    </row>
    <row r="867" spans="1:8">
      <c r="A867" s="29"/>
      <c r="B867" s="23"/>
      <c r="C867" s="24"/>
      <c r="D867" s="25"/>
      <c r="E867" s="27"/>
      <c r="F867" s="45"/>
      <c r="G867" s="24"/>
      <c r="H867" s="23"/>
    </row>
    <row r="868" spans="1:8">
      <c r="A868" s="29"/>
      <c r="B868" s="23"/>
      <c r="C868" s="24"/>
      <c r="D868" s="25"/>
      <c r="E868" s="27"/>
      <c r="F868" s="45"/>
      <c r="G868" s="24"/>
      <c r="H868" s="23"/>
    </row>
    <row r="869" spans="1:8">
      <c r="A869" s="29"/>
      <c r="B869" s="23"/>
      <c r="C869" s="24"/>
      <c r="D869" s="25"/>
      <c r="E869" s="27"/>
      <c r="F869" s="45"/>
      <c r="G869" s="24"/>
      <c r="H869" s="23"/>
    </row>
    <row r="870" spans="1:8">
      <c r="A870" s="29"/>
      <c r="B870" s="23"/>
      <c r="C870" s="24"/>
      <c r="D870" s="25"/>
      <c r="E870" s="27"/>
      <c r="F870" s="45"/>
      <c r="G870" s="24"/>
      <c r="H870" s="23"/>
    </row>
    <row r="871" spans="1:8">
      <c r="A871" s="29"/>
      <c r="B871" s="23"/>
      <c r="C871" s="24"/>
      <c r="D871" s="25"/>
      <c r="E871" s="27"/>
      <c r="F871" s="45"/>
      <c r="G871" s="24"/>
      <c r="H871" s="23"/>
    </row>
    <row r="872" spans="1:8">
      <c r="A872" s="29"/>
      <c r="B872" s="23"/>
      <c r="C872" s="24"/>
      <c r="D872" s="25"/>
      <c r="E872" s="27"/>
      <c r="F872" s="45"/>
      <c r="G872" s="24"/>
      <c r="H872" s="23"/>
    </row>
    <row r="873" spans="1:8">
      <c r="A873" s="29"/>
      <c r="B873" s="23"/>
      <c r="C873" s="24"/>
      <c r="D873" s="25"/>
      <c r="E873" s="27"/>
      <c r="F873" s="45"/>
      <c r="G873" s="24"/>
      <c r="H873" s="23"/>
    </row>
    <row r="874" spans="1:8">
      <c r="A874" s="29"/>
      <c r="B874" s="23"/>
      <c r="C874" s="24"/>
      <c r="D874" s="25"/>
      <c r="E874" s="27"/>
      <c r="F874" s="45"/>
      <c r="G874" s="24"/>
      <c r="H874" s="23"/>
    </row>
    <row r="875" spans="1:8">
      <c r="A875" s="29"/>
      <c r="B875" s="23"/>
      <c r="C875" s="24"/>
      <c r="D875" s="25"/>
      <c r="E875" s="27"/>
      <c r="F875" s="45"/>
      <c r="G875" s="24"/>
      <c r="H875" s="23"/>
    </row>
    <row r="876" spans="1:8">
      <c r="A876" s="29"/>
      <c r="B876" s="23"/>
      <c r="C876" s="24"/>
      <c r="D876" s="25"/>
      <c r="E876" s="27"/>
      <c r="F876" s="45"/>
      <c r="G876" s="24"/>
      <c r="H876" s="23"/>
    </row>
    <row r="877" spans="1:8">
      <c r="A877" s="29"/>
      <c r="B877" s="23"/>
      <c r="C877" s="24"/>
      <c r="D877" s="25"/>
      <c r="E877" s="27"/>
      <c r="F877" s="45"/>
      <c r="G877" s="24"/>
      <c r="H877" s="23"/>
    </row>
    <row r="878" spans="1:8">
      <c r="A878" s="29"/>
      <c r="B878" s="23"/>
      <c r="C878" s="24"/>
      <c r="D878" s="25"/>
      <c r="E878" s="27"/>
      <c r="F878" s="45"/>
      <c r="G878" s="24"/>
      <c r="H878" s="23"/>
    </row>
    <row r="879" spans="1:8">
      <c r="A879" s="29"/>
      <c r="B879" s="23"/>
      <c r="C879" s="24"/>
      <c r="D879" s="25"/>
      <c r="E879" s="27"/>
      <c r="F879" s="45"/>
      <c r="G879" s="24"/>
      <c r="H879" s="23"/>
    </row>
    <row r="880" spans="1:8">
      <c r="A880" s="29"/>
      <c r="B880" s="23"/>
      <c r="C880" s="24"/>
      <c r="D880" s="25"/>
      <c r="E880" s="27"/>
      <c r="F880" s="45"/>
      <c r="G880" s="24"/>
      <c r="H880" s="23"/>
    </row>
    <row r="881" spans="1:8">
      <c r="A881" s="29"/>
      <c r="B881" s="23"/>
      <c r="C881" s="24"/>
      <c r="D881" s="25"/>
      <c r="E881" s="27"/>
      <c r="F881" s="45"/>
      <c r="G881" s="24"/>
      <c r="H881" s="23"/>
    </row>
    <row r="882" spans="1:8">
      <c r="A882" s="29"/>
      <c r="B882" s="23"/>
      <c r="C882" s="24"/>
      <c r="D882" s="25"/>
      <c r="E882" s="27"/>
      <c r="F882" s="45"/>
      <c r="G882" s="24"/>
      <c r="H882" s="23"/>
    </row>
    <row r="883" spans="1:8">
      <c r="A883" s="29"/>
      <c r="B883" s="23"/>
      <c r="C883" s="24"/>
      <c r="D883" s="25"/>
      <c r="E883" s="27"/>
      <c r="F883" s="45"/>
      <c r="G883" s="24"/>
      <c r="H883" s="23"/>
    </row>
    <row r="884" spans="1:8">
      <c r="A884" s="29"/>
      <c r="B884" s="23"/>
      <c r="C884" s="24"/>
      <c r="D884" s="25"/>
      <c r="E884" s="27"/>
      <c r="F884" s="45"/>
      <c r="G884" s="24"/>
      <c r="H884" s="23"/>
    </row>
    <row r="885" spans="1:8">
      <c r="A885" s="29"/>
      <c r="B885" s="23"/>
      <c r="C885" s="24"/>
      <c r="D885" s="25"/>
      <c r="E885" s="27"/>
      <c r="F885" s="45"/>
      <c r="G885" s="24"/>
      <c r="H885" s="23"/>
    </row>
    <row r="886" spans="1:8">
      <c r="A886" s="29"/>
      <c r="B886" s="23"/>
      <c r="C886" s="24"/>
      <c r="D886" s="25"/>
      <c r="E886" s="27"/>
      <c r="F886" s="45"/>
      <c r="G886" s="24"/>
      <c r="H886" s="23"/>
    </row>
    <row r="887" spans="1:8">
      <c r="A887" s="29"/>
      <c r="B887" s="23"/>
      <c r="C887" s="24"/>
      <c r="D887" s="25"/>
      <c r="E887" s="27"/>
      <c r="F887" s="45"/>
      <c r="G887" s="24"/>
      <c r="H887" s="23"/>
    </row>
    <row r="888" spans="1:8">
      <c r="A888" s="29"/>
      <c r="B888" s="23"/>
      <c r="C888" s="24"/>
      <c r="D888" s="25"/>
      <c r="E888" s="27"/>
      <c r="F888" s="45"/>
      <c r="G888" s="24"/>
      <c r="H888" s="23"/>
    </row>
    <row r="889" spans="1:8">
      <c r="A889" s="29"/>
      <c r="B889" s="23"/>
      <c r="C889" s="24"/>
      <c r="D889" s="25"/>
      <c r="E889" s="27"/>
      <c r="F889" s="45"/>
      <c r="G889" s="24"/>
      <c r="H889" s="23"/>
    </row>
    <row r="890" spans="1:8">
      <c r="A890" s="29"/>
      <c r="B890" s="23"/>
      <c r="C890" s="24"/>
      <c r="D890" s="25"/>
      <c r="E890" s="27"/>
      <c r="F890" s="45"/>
      <c r="G890" s="24"/>
      <c r="H890" s="23"/>
    </row>
    <row r="891" spans="1:8">
      <c r="A891" s="29"/>
      <c r="B891" s="23"/>
      <c r="C891" s="24"/>
      <c r="D891" s="25"/>
      <c r="E891" s="27"/>
      <c r="F891" s="45"/>
      <c r="G891" s="24"/>
      <c r="H891" s="23"/>
    </row>
    <row r="892" spans="1:8">
      <c r="A892" s="29"/>
      <c r="B892" s="23"/>
      <c r="C892" s="24"/>
      <c r="D892" s="25"/>
      <c r="E892" s="27"/>
      <c r="F892" s="45"/>
      <c r="G892" s="24"/>
      <c r="H892" s="23"/>
    </row>
    <row r="893" spans="1:8">
      <c r="A893" s="29"/>
      <c r="B893" s="23"/>
      <c r="C893" s="24"/>
      <c r="D893" s="25"/>
      <c r="E893" s="27"/>
      <c r="F893" s="45"/>
      <c r="G893" s="24"/>
      <c r="H893" s="23"/>
    </row>
    <row r="894" spans="1:8">
      <c r="A894" s="29"/>
      <c r="B894" s="23"/>
      <c r="C894" s="29"/>
      <c r="D894" s="25"/>
      <c r="E894" s="27"/>
      <c r="F894" s="45"/>
      <c r="G894" s="24"/>
      <c r="H894" s="23"/>
    </row>
    <row r="895" spans="1:8">
      <c r="A895" s="29"/>
      <c r="B895" s="23"/>
      <c r="C895" s="24"/>
      <c r="D895" s="25"/>
      <c r="E895" s="27"/>
      <c r="F895" s="45"/>
      <c r="G895" s="24"/>
      <c r="H895" s="23"/>
    </row>
    <row r="896" spans="1:8">
      <c r="A896" s="29"/>
      <c r="B896" s="23"/>
      <c r="C896" s="24"/>
      <c r="D896" s="25"/>
      <c r="E896" s="27"/>
      <c r="F896" s="45"/>
      <c r="G896" s="24"/>
      <c r="H896" s="23"/>
    </row>
    <row r="897" spans="1:8">
      <c r="A897" s="29"/>
      <c r="B897" s="50"/>
      <c r="C897" s="51"/>
      <c r="D897" s="25"/>
      <c r="E897" s="27"/>
      <c r="F897" s="45"/>
      <c r="G897" s="24"/>
      <c r="H897" s="216"/>
    </row>
    <row r="898" spans="1:8">
      <c r="A898" s="29"/>
      <c r="B898" s="50"/>
      <c r="C898" s="51"/>
      <c r="D898" s="25"/>
      <c r="E898" s="27"/>
      <c r="F898" s="45"/>
      <c r="G898" s="24"/>
      <c r="H898" s="216"/>
    </row>
    <row r="899" spans="1:8">
      <c r="A899" s="29"/>
      <c r="B899" s="50"/>
      <c r="C899" s="51"/>
      <c r="D899" s="25"/>
      <c r="E899" s="27"/>
      <c r="F899" s="45"/>
      <c r="G899" s="24"/>
      <c r="H899" s="216"/>
    </row>
    <row r="900" spans="1:8">
      <c r="A900" s="29"/>
      <c r="B900" s="23"/>
      <c r="C900" s="24"/>
      <c r="D900" s="25"/>
      <c r="E900" s="27"/>
      <c r="F900" s="45"/>
      <c r="G900" s="24"/>
      <c r="H900" s="216"/>
    </row>
    <row r="901" spans="1:8">
      <c r="A901" s="29"/>
      <c r="B901" s="23"/>
      <c r="C901" s="24"/>
      <c r="D901" s="25"/>
      <c r="E901" s="27"/>
      <c r="F901" s="45"/>
      <c r="G901" s="24"/>
      <c r="H901" s="216"/>
    </row>
    <row r="902" spans="1:8">
      <c r="A902" s="29"/>
      <c r="B902" s="23"/>
      <c r="C902" s="24"/>
      <c r="D902" s="25"/>
      <c r="E902" s="27"/>
      <c r="F902" s="45"/>
      <c r="G902" s="24"/>
      <c r="H902" s="216"/>
    </row>
    <row r="903" spans="1:8">
      <c r="A903" s="29"/>
      <c r="B903" s="23"/>
      <c r="C903" s="24"/>
      <c r="D903" s="25"/>
      <c r="E903" s="27"/>
      <c r="F903" s="45"/>
      <c r="G903" s="24"/>
      <c r="H903" s="216"/>
    </row>
    <row r="904" spans="1:8">
      <c r="A904" s="29"/>
      <c r="B904" s="23"/>
      <c r="C904" s="24"/>
      <c r="D904" s="25"/>
      <c r="E904" s="27"/>
      <c r="F904" s="45"/>
      <c r="G904" s="24"/>
      <c r="H904" s="216"/>
    </row>
    <row r="905" spans="1:8">
      <c r="A905" s="29"/>
      <c r="B905" s="23"/>
      <c r="C905" s="24"/>
      <c r="D905" s="25"/>
      <c r="E905" s="27"/>
      <c r="F905" s="45"/>
      <c r="G905" s="24"/>
      <c r="H905" s="216"/>
    </row>
    <row r="906" spans="1:8">
      <c r="A906" s="29"/>
      <c r="B906" s="23"/>
      <c r="C906" s="24"/>
      <c r="D906" s="25"/>
      <c r="E906" s="27"/>
      <c r="F906" s="45"/>
      <c r="G906" s="24"/>
      <c r="H906" s="216"/>
    </row>
    <row r="907" spans="1:8">
      <c r="A907" s="29"/>
      <c r="B907" s="23"/>
      <c r="C907" s="24"/>
      <c r="D907" s="25"/>
      <c r="E907" s="27"/>
      <c r="F907" s="45"/>
      <c r="G907" s="24"/>
      <c r="H907" s="216"/>
    </row>
    <row r="908" spans="1:8">
      <c r="A908" s="29"/>
      <c r="B908" s="23"/>
      <c r="C908" s="24"/>
      <c r="D908" s="25"/>
      <c r="E908" s="27"/>
      <c r="F908" s="45"/>
      <c r="G908" s="24"/>
      <c r="H908" s="216"/>
    </row>
    <row r="909" spans="1:8">
      <c r="A909" s="29"/>
      <c r="B909" s="23"/>
      <c r="C909" s="24"/>
      <c r="D909" s="25"/>
      <c r="E909" s="27"/>
      <c r="F909" s="45"/>
      <c r="G909" s="24"/>
      <c r="H909" s="216"/>
    </row>
    <row r="910" spans="1:8">
      <c r="A910" s="29"/>
      <c r="B910" s="23"/>
      <c r="C910" s="24"/>
      <c r="D910" s="25"/>
      <c r="E910" s="27"/>
      <c r="F910" s="45"/>
      <c r="G910" s="24"/>
      <c r="H910" s="216"/>
    </row>
    <row r="911" spans="1:8">
      <c r="A911" s="29"/>
      <c r="B911" s="23"/>
      <c r="C911" s="24"/>
      <c r="D911" s="25"/>
      <c r="E911" s="27"/>
      <c r="F911" s="45"/>
      <c r="G911" s="24"/>
      <c r="H911" s="216"/>
    </row>
    <row r="912" spans="1:8">
      <c r="A912" s="29"/>
      <c r="B912" s="23"/>
      <c r="C912" s="24"/>
      <c r="D912" s="25"/>
      <c r="E912" s="27"/>
      <c r="F912" s="45"/>
      <c r="G912" s="24"/>
      <c r="H912" s="216"/>
    </row>
    <row r="913" spans="1:8">
      <c r="A913" s="29"/>
      <c r="B913" s="23"/>
      <c r="C913" s="24"/>
      <c r="D913" s="25"/>
      <c r="E913" s="27"/>
      <c r="F913" s="45"/>
      <c r="G913" s="24"/>
      <c r="H913" s="216"/>
    </row>
    <row r="914" spans="1:8">
      <c r="A914" s="29"/>
      <c r="B914" s="23"/>
      <c r="C914" s="24"/>
      <c r="D914" s="25"/>
      <c r="E914" s="27"/>
      <c r="F914" s="45"/>
      <c r="G914" s="24"/>
      <c r="H914" s="216"/>
    </row>
    <row r="915" spans="1:8">
      <c r="A915" s="29"/>
      <c r="B915" s="23"/>
      <c r="C915" s="24"/>
      <c r="D915" s="25"/>
      <c r="E915" s="27"/>
      <c r="F915" s="45"/>
      <c r="G915" s="24"/>
      <c r="H915" s="216"/>
    </row>
    <row r="916" spans="1:8">
      <c r="A916" s="29"/>
      <c r="B916" s="23"/>
      <c r="C916" s="24"/>
      <c r="D916" s="25"/>
      <c r="E916" s="27"/>
      <c r="F916" s="45"/>
      <c r="G916" s="24"/>
      <c r="H916" s="216"/>
    </row>
    <row r="917" spans="1:8">
      <c r="A917" s="29"/>
      <c r="B917" s="23"/>
      <c r="C917" s="24"/>
      <c r="D917" s="25"/>
      <c r="E917" s="27"/>
      <c r="F917" s="45"/>
      <c r="G917" s="24"/>
      <c r="H917" s="216"/>
    </row>
    <row r="918" spans="1:8">
      <c r="A918" s="29"/>
      <c r="B918" s="23"/>
      <c r="C918" s="24"/>
      <c r="D918" s="25"/>
      <c r="E918" s="27"/>
      <c r="F918" s="45"/>
      <c r="G918" s="24"/>
      <c r="H918" s="216"/>
    </row>
    <row r="919" spans="1:8">
      <c r="A919" s="29"/>
      <c r="B919" s="23"/>
      <c r="C919" s="24"/>
      <c r="D919" s="25"/>
      <c r="E919" s="27"/>
      <c r="F919" s="45"/>
      <c r="G919" s="24"/>
      <c r="H919" s="216"/>
    </row>
    <row r="920" spans="1:8">
      <c r="A920" s="29"/>
      <c r="B920" s="23"/>
      <c r="C920" s="24"/>
      <c r="D920" s="25"/>
      <c r="E920" s="27"/>
      <c r="F920" s="45"/>
      <c r="G920" s="24"/>
      <c r="H920" s="216"/>
    </row>
    <row r="921" spans="1:8">
      <c r="A921" s="29"/>
      <c r="B921" s="23"/>
      <c r="C921" s="24"/>
      <c r="D921" s="25"/>
      <c r="E921" s="27"/>
      <c r="F921" s="45"/>
      <c r="G921" s="24"/>
      <c r="H921" s="216"/>
    </row>
    <row r="922" spans="1:8">
      <c r="A922" s="29"/>
      <c r="B922" s="23"/>
      <c r="C922" s="24"/>
      <c r="D922" s="25"/>
      <c r="E922" s="27"/>
      <c r="F922" s="45"/>
      <c r="G922" s="24"/>
      <c r="H922" s="216"/>
    </row>
    <row r="923" spans="1:8">
      <c r="A923" s="29"/>
      <c r="B923" s="23"/>
      <c r="C923" s="24"/>
      <c r="D923" s="25"/>
      <c r="E923" s="27"/>
      <c r="F923" s="45"/>
      <c r="G923" s="24"/>
      <c r="H923" s="216"/>
    </row>
    <row r="924" spans="1:8">
      <c r="A924" s="29"/>
      <c r="B924" s="23"/>
      <c r="C924" s="24"/>
      <c r="D924" s="25"/>
      <c r="E924" s="27"/>
      <c r="F924" s="45"/>
      <c r="G924" s="24"/>
      <c r="H924" s="216"/>
    </row>
    <row r="925" spans="1:8">
      <c r="A925" s="29"/>
      <c r="B925" s="23"/>
      <c r="C925" s="24"/>
      <c r="D925" s="25"/>
      <c r="E925" s="27"/>
      <c r="F925" s="45"/>
      <c r="G925" s="24"/>
      <c r="H925" s="216"/>
    </row>
    <row r="926" spans="1:8">
      <c r="A926" s="29"/>
      <c r="B926" s="23"/>
      <c r="C926" s="24"/>
      <c r="D926" s="25"/>
      <c r="E926" s="27"/>
      <c r="F926" s="45"/>
      <c r="G926" s="24"/>
      <c r="H926" s="216"/>
    </row>
    <row r="927" spans="1:8">
      <c r="A927" s="29"/>
      <c r="B927" s="23"/>
      <c r="C927" s="24"/>
      <c r="D927" s="25"/>
      <c r="E927" s="27"/>
      <c r="F927" s="45"/>
      <c r="G927" s="24"/>
      <c r="H927" s="216"/>
    </row>
    <row r="928" spans="1:8">
      <c r="A928" s="29"/>
      <c r="B928" s="23"/>
      <c r="C928" s="24"/>
      <c r="D928" s="25"/>
      <c r="E928" s="27"/>
      <c r="F928" s="45"/>
      <c r="G928" s="24"/>
      <c r="H928" s="216"/>
    </row>
    <row r="929" spans="1:8">
      <c r="A929" s="29"/>
      <c r="B929" s="23"/>
      <c r="C929" s="24"/>
      <c r="D929" s="25"/>
      <c r="E929" s="27"/>
      <c r="F929" s="45"/>
      <c r="G929" s="24"/>
      <c r="H929" s="216"/>
    </row>
    <row r="930" spans="1:8">
      <c r="A930" s="29"/>
      <c r="B930" s="23"/>
      <c r="C930" s="24"/>
      <c r="D930" s="25"/>
      <c r="E930" s="27"/>
      <c r="F930" s="45"/>
      <c r="G930" s="24"/>
      <c r="H930" s="216"/>
    </row>
    <row r="931" spans="1:8">
      <c r="A931" s="29"/>
      <c r="B931" s="23"/>
      <c r="C931" s="29"/>
      <c r="D931" s="25"/>
      <c r="E931" s="27"/>
      <c r="F931" s="45"/>
      <c r="G931" s="24"/>
      <c r="H931" s="216"/>
    </row>
    <row r="932" spans="1:8">
      <c r="A932" s="29"/>
      <c r="B932" s="23"/>
      <c r="C932" s="24"/>
      <c r="D932" s="25"/>
      <c r="E932" s="27"/>
      <c r="F932" s="45"/>
      <c r="G932" s="24"/>
      <c r="H932" s="216"/>
    </row>
    <row r="933" spans="1:8">
      <c r="A933" s="29"/>
      <c r="B933" s="23"/>
      <c r="C933" s="24"/>
      <c r="D933" s="25"/>
      <c r="E933" s="27"/>
      <c r="F933" s="45"/>
      <c r="G933" s="24"/>
      <c r="H933" s="216"/>
    </row>
    <row r="934" spans="1:8">
      <c r="A934" s="29"/>
      <c r="B934" s="50"/>
      <c r="C934" s="51"/>
      <c r="D934" s="25"/>
      <c r="E934" s="27"/>
      <c r="F934" s="45"/>
      <c r="G934" s="24"/>
      <c r="H934" s="216"/>
    </row>
    <row r="935" spans="1:8">
      <c r="A935" s="29"/>
      <c r="B935" s="50"/>
      <c r="C935" s="51"/>
      <c r="D935" s="25"/>
      <c r="E935" s="27"/>
      <c r="F935" s="45"/>
      <c r="G935" s="24"/>
      <c r="H935" s="216"/>
    </row>
    <row r="936" spans="1:8">
      <c r="A936" s="29"/>
      <c r="B936" s="50"/>
      <c r="C936" s="51"/>
      <c r="D936" s="25"/>
      <c r="E936" s="27"/>
      <c r="F936" s="45"/>
      <c r="G936" s="24"/>
      <c r="H936" s="216"/>
    </row>
    <row r="937" spans="1:8">
      <c r="A937" s="29"/>
      <c r="B937" s="23"/>
      <c r="C937" s="24"/>
      <c r="D937" s="25"/>
      <c r="E937" s="27"/>
      <c r="F937" s="45"/>
      <c r="G937" s="24"/>
      <c r="H937" s="216"/>
    </row>
    <row r="938" spans="1:8">
      <c r="A938" s="29"/>
      <c r="B938" s="23"/>
      <c r="C938" s="24"/>
      <c r="D938" s="25"/>
      <c r="E938" s="27"/>
      <c r="F938" s="45"/>
      <c r="G938" s="24"/>
      <c r="H938" s="216"/>
    </row>
    <row r="939" spans="1:8">
      <c r="A939" s="29"/>
      <c r="B939" s="23"/>
      <c r="C939" s="24"/>
      <c r="D939" s="25"/>
      <c r="E939" s="27"/>
      <c r="F939" s="45"/>
      <c r="G939" s="24"/>
      <c r="H939" s="216"/>
    </row>
    <row r="940" spans="1:8">
      <c r="A940" s="29"/>
      <c r="B940" s="23"/>
      <c r="C940" s="24"/>
      <c r="D940" s="25"/>
      <c r="E940" s="27"/>
      <c r="F940" s="45"/>
      <c r="G940" s="24"/>
      <c r="H940" s="216"/>
    </row>
    <row r="941" spans="1:8">
      <c r="A941" s="29"/>
      <c r="B941" s="23"/>
      <c r="C941" s="24"/>
      <c r="D941" s="25"/>
      <c r="E941" s="27"/>
      <c r="F941" s="45"/>
      <c r="G941" s="24"/>
      <c r="H941" s="216"/>
    </row>
    <row r="942" spans="1:8">
      <c r="A942" s="29"/>
      <c r="B942" s="23"/>
      <c r="C942" s="24"/>
      <c r="D942" s="25"/>
      <c r="E942" s="27"/>
      <c r="F942" s="45"/>
      <c r="G942" s="24"/>
      <c r="H942" s="216"/>
    </row>
    <row r="943" spans="1:8">
      <c r="A943" s="29"/>
      <c r="B943" s="23"/>
      <c r="C943" s="24"/>
      <c r="D943" s="25"/>
      <c r="E943" s="27"/>
      <c r="F943" s="45"/>
      <c r="G943" s="24"/>
      <c r="H943" s="216"/>
    </row>
    <row r="944" spans="1:8">
      <c r="A944" s="29"/>
      <c r="B944" s="23"/>
      <c r="C944" s="24"/>
      <c r="D944" s="25"/>
      <c r="E944" s="27"/>
      <c r="F944" s="45"/>
      <c r="G944" s="24"/>
      <c r="H944" s="216"/>
    </row>
    <row r="945" spans="1:8">
      <c r="A945" s="29"/>
      <c r="B945" s="23"/>
      <c r="C945" s="24"/>
      <c r="D945" s="25"/>
      <c r="E945" s="27"/>
      <c r="F945" s="45"/>
      <c r="G945" s="24"/>
      <c r="H945" s="216"/>
    </row>
    <row r="946" spans="1:8">
      <c r="A946" s="29"/>
      <c r="B946" s="23"/>
      <c r="C946" s="24"/>
      <c r="D946" s="25"/>
      <c r="E946" s="27"/>
      <c r="F946" s="45"/>
      <c r="G946" s="24"/>
      <c r="H946" s="216"/>
    </row>
    <row r="947" spans="1:8">
      <c r="A947" s="29"/>
      <c r="B947" s="23"/>
      <c r="C947" s="24"/>
      <c r="D947" s="25"/>
      <c r="E947" s="27"/>
      <c r="F947" s="45"/>
      <c r="G947" s="24"/>
      <c r="H947" s="216"/>
    </row>
    <row r="948" spans="1:8">
      <c r="A948" s="29"/>
      <c r="B948" s="23"/>
      <c r="C948" s="24"/>
      <c r="D948" s="25"/>
      <c r="E948" s="27"/>
      <c r="F948" s="45"/>
      <c r="G948" s="24"/>
      <c r="H948" s="216"/>
    </row>
    <row r="949" spans="1:8">
      <c r="A949" s="29"/>
      <c r="B949" s="23"/>
      <c r="C949" s="24"/>
      <c r="D949" s="25"/>
      <c r="E949" s="27"/>
      <c r="F949" s="45"/>
      <c r="G949" s="24"/>
      <c r="H949" s="216"/>
    </row>
    <row r="950" spans="1:8">
      <c r="A950" s="29"/>
      <c r="B950" s="23"/>
      <c r="C950" s="24"/>
      <c r="D950" s="25"/>
      <c r="E950" s="27"/>
      <c r="F950" s="45"/>
      <c r="G950" s="24"/>
      <c r="H950" s="216"/>
    </row>
    <row r="951" spans="1:8">
      <c r="A951" s="29"/>
      <c r="B951" s="23"/>
      <c r="C951" s="24"/>
      <c r="D951" s="25"/>
      <c r="E951" s="27"/>
      <c r="F951" s="45"/>
      <c r="G951" s="24"/>
      <c r="H951" s="216"/>
    </row>
    <row r="952" spans="1:8">
      <c r="A952" s="29"/>
      <c r="B952" s="23"/>
      <c r="C952" s="24"/>
      <c r="D952" s="25"/>
      <c r="E952" s="27"/>
      <c r="F952" s="45"/>
      <c r="G952" s="24"/>
      <c r="H952" s="216"/>
    </row>
    <row r="953" spans="1:8">
      <c r="A953" s="29"/>
      <c r="B953" s="23"/>
      <c r="C953" s="24"/>
      <c r="D953" s="25"/>
      <c r="E953" s="27"/>
      <c r="F953" s="45"/>
      <c r="G953" s="24"/>
      <c r="H953" s="216"/>
    </row>
    <row r="954" spans="1:8">
      <c r="A954" s="29"/>
      <c r="B954" s="23"/>
      <c r="C954" s="24"/>
      <c r="D954" s="25"/>
      <c r="E954" s="27"/>
      <c r="F954" s="45"/>
      <c r="G954" s="24"/>
      <c r="H954" s="216"/>
    </row>
    <row r="955" spans="1:8">
      <c r="A955" s="29"/>
      <c r="B955" s="23"/>
      <c r="C955" s="24"/>
      <c r="D955" s="25"/>
      <c r="E955" s="27"/>
      <c r="F955" s="45"/>
      <c r="G955" s="24"/>
      <c r="H955" s="216"/>
    </row>
    <row r="956" spans="1:8">
      <c r="A956" s="29"/>
      <c r="B956" s="23"/>
      <c r="C956" s="24"/>
      <c r="D956" s="25"/>
      <c r="E956" s="27"/>
      <c r="F956" s="45"/>
      <c r="G956" s="24"/>
      <c r="H956" s="216"/>
    </row>
    <row r="957" spans="1:8">
      <c r="A957" s="29"/>
      <c r="B957" s="23"/>
      <c r="C957" s="24"/>
      <c r="D957" s="25"/>
      <c r="E957" s="27"/>
      <c r="F957" s="45"/>
      <c r="G957" s="24"/>
      <c r="H957" s="216"/>
    </row>
    <row r="958" spans="1:8">
      <c r="A958" s="29"/>
      <c r="B958" s="23"/>
      <c r="C958" s="24"/>
      <c r="D958" s="25"/>
      <c r="E958" s="27"/>
      <c r="F958" s="45"/>
      <c r="G958" s="24"/>
      <c r="H958" s="216"/>
    </row>
    <row r="959" spans="1:8">
      <c r="A959" s="29"/>
      <c r="B959" s="23"/>
      <c r="C959" s="24"/>
      <c r="D959" s="25"/>
      <c r="E959" s="27"/>
      <c r="F959" s="45"/>
      <c r="G959" s="24"/>
      <c r="H959" s="216"/>
    </row>
    <row r="960" spans="1:8">
      <c r="A960" s="29"/>
      <c r="B960" s="23"/>
      <c r="C960" s="24"/>
      <c r="D960" s="25"/>
      <c r="E960" s="27"/>
      <c r="F960" s="45"/>
      <c r="G960" s="24"/>
      <c r="H960" s="216"/>
    </row>
    <row r="961" spans="1:8">
      <c r="A961" s="29"/>
      <c r="B961" s="23"/>
      <c r="C961" s="24"/>
      <c r="D961" s="25"/>
      <c r="E961" s="27"/>
      <c r="F961" s="45"/>
      <c r="G961" s="24"/>
      <c r="H961" s="216"/>
    </row>
    <row r="962" spans="1:8">
      <c r="A962" s="29"/>
      <c r="B962" s="23"/>
      <c r="C962" s="24"/>
      <c r="D962" s="25"/>
      <c r="E962" s="27"/>
      <c r="F962" s="45"/>
      <c r="G962" s="24"/>
      <c r="H962" s="216"/>
    </row>
    <row r="963" spans="1:8">
      <c r="A963" s="29"/>
      <c r="B963" s="23"/>
      <c r="C963" s="24"/>
      <c r="D963" s="25"/>
      <c r="E963" s="27"/>
      <c r="F963" s="45"/>
      <c r="G963" s="24"/>
      <c r="H963" s="216"/>
    </row>
    <row r="964" spans="1:8">
      <c r="A964" s="29"/>
      <c r="B964" s="23"/>
      <c r="C964" s="24"/>
      <c r="D964" s="25"/>
      <c r="E964" s="27"/>
      <c r="F964" s="45"/>
      <c r="G964" s="24"/>
      <c r="H964" s="216"/>
    </row>
    <row r="965" spans="1:8">
      <c r="A965" s="29"/>
      <c r="B965" s="23"/>
      <c r="C965" s="24"/>
      <c r="D965" s="25"/>
      <c r="E965" s="27"/>
      <c r="F965" s="45"/>
      <c r="G965" s="24"/>
      <c r="H965" s="216"/>
    </row>
    <row r="966" spans="1:8">
      <c r="A966" s="29"/>
      <c r="B966" s="23"/>
      <c r="C966" s="24"/>
      <c r="D966" s="25"/>
      <c r="E966" s="27"/>
      <c r="F966" s="45"/>
      <c r="G966" s="24"/>
      <c r="H966" s="216"/>
    </row>
    <row r="967" spans="1:8">
      <c r="A967" s="29"/>
      <c r="B967" s="23"/>
      <c r="C967" s="24"/>
      <c r="D967" s="25"/>
      <c r="E967" s="27"/>
      <c r="F967" s="45"/>
      <c r="G967" s="24"/>
      <c r="H967" s="216"/>
    </row>
    <row r="968" spans="1:8">
      <c r="A968" s="29"/>
      <c r="B968" s="23"/>
      <c r="C968" s="29"/>
      <c r="D968" s="25"/>
      <c r="E968" s="27"/>
      <c r="F968" s="45"/>
      <c r="G968" s="24"/>
      <c r="H968" s="216"/>
    </row>
    <row r="969" spans="1:8">
      <c r="A969" s="29"/>
      <c r="B969" s="23"/>
      <c r="C969" s="24"/>
      <c r="D969" s="25"/>
      <c r="E969" s="27"/>
      <c r="F969" s="45"/>
      <c r="G969" s="24"/>
      <c r="H969" s="216"/>
    </row>
    <row r="970" spans="1:8">
      <c r="A970" s="29"/>
      <c r="B970" s="23"/>
      <c r="C970" s="24"/>
      <c r="D970" s="25"/>
      <c r="E970" s="27"/>
      <c r="F970" s="45"/>
      <c r="G970" s="24"/>
      <c r="H970" s="216"/>
    </row>
    <row r="971" spans="1:8">
      <c r="A971" s="29"/>
      <c r="B971" s="50"/>
      <c r="C971" s="51"/>
      <c r="D971" s="25"/>
      <c r="E971" s="27"/>
      <c r="F971" s="45"/>
      <c r="G971" s="24"/>
      <c r="H971" s="216"/>
    </row>
    <row r="972" spans="1:8">
      <c r="A972" s="29"/>
      <c r="B972" s="50"/>
      <c r="C972" s="51"/>
      <c r="D972" s="25"/>
      <c r="E972" s="27"/>
      <c r="F972" s="45"/>
      <c r="G972" s="24"/>
      <c r="H972" s="216"/>
    </row>
    <row r="973" spans="1:8">
      <c r="A973" s="29"/>
      <c r="B973" s="50"/>
      <c r="C973" s="51"/>
      <c r="D973" s="25"/>
      <c r="E973" s="27"/>
      <c r="F973" s="45"/>
      <c r="G973" s="24"/>
      <c r="H973" s="216"/>
    </row>
    <row r="974" spans="1:8">
      <c r="A974" s="29"/>
      <c r="B974" s="23"/>
      <c r="C974" s="24"/>
      <c r="D974" s="25"/>
      <c r="E974" s="27"/>
      <c r="F974" s="45"/>
      <c r="G974" s="24"/>
      <c r="H974" s="216"/>
    </row>
    <row r="975" spans="1:8">
      <c r="A975" s="29"/>
      <c r="B975" s="23"/>
      <c r="C975" s="24"/>
      <c r="D975" s="25"/>
      <c r="E975" s="27"/>
      <c r="F975" s="45"/>
      <c r="G975" s="24"/>
      <c r="H975" s="216"/>
    </row>
    <row r="976" spans="1:8">
      <c r="A976" s="29"/>
      <c r="B976" s="23"/>
      <c r="C976" s="24"/>
      <c r="D976" s="25"/>
      <c r="E976" s="27"/>
      <c r="F976" s="45"/>
      <c r="G976" s="24"/>
      <c r="H976" s="216"/>
    </row>
    <row r="977" spans="1:8">
      <c r="A977" s="29"/>
      <c r="B977" s="23"/>
      <c r="C977" s="24"/>
      <c r="D977" s="25"/>
      <c r="E977" s="27"/>
      <c r="F977" s="45"/>
      <c r="G977" s="24"/>
      <c r="H977" s="216"/>
    </row>
    <row r="978" spans="1:8">
      <c r="A978" s="29"/>
      <c r="B978" s="23"/>
      <c r="C978" s="24"/>
      <c r="D978" s="25"/>
      <c r="E978" s="27"/>
      <c r="F978" s="45"/>
      <c r="G978" s="24"/>
      <c r="H978" s="216"/>
    </row>
    <row r="979" spans="1:8">
      <c r="A979" s="29"/>
      <c r="B979" s="23"/>
      <c r="C979" s="24"/>
      <c r="D979" s="25"/>
      <c r="E979" s="27"/>
      <c r="F979" s="45"/>
      <c r="G979" s="24"/>
      <c r="H979" s="216"/>
    </row>
    <row r="980" spans="1:8">
      <c r="A980" s="29"/>
      <c r="B980" s="23"/>
      <c r="C980" s="24"/>
      <c r="D980" s="25"/>
      <c r="E980" s="27"/>
      <c r="F980" s="45"/>
      <c r="G980" s="24"/>
      <c r="H980" s="216"/>
    </row>
    <row r="981" spans="1:8">
      <c r="A981" s="29"/>
      <c r="B981" s="23"/>
      <c r="C981" s="24"/>
      <c r="D981" s="25"/>
      <c r="E981" s="27"/>
      <c r="F981" s="45"/>
      <c r="G981" s="24"/>
      <c r="H981" s="216"/>
    </row>
    <row r="982" spans="1:8">
      <c r="A982" s="29"/>
      <c r="B982" s="23"/>
      <c r="C982" s="24"/>
      <c r="D982" s="25"/>
      <c r="E982" s="27"/>
      <c r="F982" s="45"/>
      <c r="G982" s="24"/>
      <c r="H982" s="216"/>
    </row>
    <row r="983" spans="1:8">
      <c r="A983" s="29"/>
      <c r="B983" s="23"/>
      <c r="C983" s="24"/>
      <c r="D983" s="25"/>
      <c r="E983" s="27"/>
      <c r="F983" s="45"/>
      <c r="G983" s="24"/>
      <c r="H983" s="216"/>
    </row>
    <row r="984" spans="1:8">
      <c r="A984" s="29"/>
      <c r="B984" s="23"/>
      <c r="C984" s="24"/>
      <c r="D984" s="25"/>
      <c r="E984" s="27"/>
      <c r="F984" s="45"/>
      <c r="G984" s="24"/>
      <c r="H984" s="216"/>
    </row>
    <row r="985" spans="1:8">
      <c r="A985" s="29"/>
      <c r="B985" s="23"/>
      <c r="C985" s="24"/>
      <c r="D985" s="25"/>
      <c r="E985" s="27"/>
      <c r="F985" s="45"/>
      <c r="G985" s="24"/>
      <c r="H985" s="216"/>
    </row>
    <row r="986" spans="1:8">
      <c r="A986" s="29"/>
      <c r="B986" s="23"/>
      <c r="C986" s="24"/>
      <c r="D986" s="25"/>
      <c r="E986" s="27"/>
      <c r="F986" s="45"/>
      <c r="G986" s="24"/>
      <c r="H986" s="216"/>
    </row>
    <row r="987" spans="1:8">
      <c r="A987" s="29"/>
      <c r="B987" s="23"/>
      <c r="C987" s="24"/>
      <c r="D987" s="25"/>
      <c r="E987" s="27"/>
      <c r="F987" s="45"/>
      <c r="G987" s="24"/>
      <c r="H987" s="216"/>
    </row>
    <row r="988" spans="1:8">
      <c r="A988" s="29"/>
      <c r="B988" s="23"/>
      <c r="C988" s="24"/>
      <c r="D988" s="25"/>
      <c r="E988" s="27"/>
      <c r="F988" s="45"/>
      <c r="G988" s="24"/>
      <c r="H988" s="216"/>
    </row>
    <row r="989" spans="1:8">
      <c r="A989" s="29"/>
      <c r="B989" s="23"/>
      <c r="C989" s="24"/>
      <c r="D989" s="25"/>
      <c r="E989" s="27"/>
      <c r="F989" s="45"/>
      <c r="G989" s="24"/>
      <c r="H989" s="216"/>
    </row>
    <row r="990" spans="1:8">
      <c r="A990" s="29"/>
      <c r="B990" s="23"/>
      <c r="C990" s="24"/>
      <c r="D990" s="25"/>
      <c r="E990" s="27"/>
      <c r="F990" s="45"/>
      <c r="G990" s="24"/>
      <c r="H990" s="216"/>
    </row>
    <row r="991" spans="1:8">
      <c r="A991" s="29"/>
      <c r="B991" s="23"/>
      <c r="C991" s="24"/>
      <c r="D991" s="25"/>
      <c r="E991" s="27"/>
      <c r="F991" s="45"/>
      <c r="G991" s="24"/>
      <c r="H991" s="216"/>
    </row>
    <row r="992" spans="1:8">
      <c r="A992" s="29"/>
      <c r="B992" s="23"/>
      <c r="C992" s="24"/>
      <c r="D992" s="25"/>
      <c r="E992" s="27"/>
      <c r="F992" s="45"/>
      <c r="G992" s="24"/>
      <c r="H992" s="216"/>
    </row>
    <row r="993" spans="1:8">
      <c r="A993" s="29"/>
      <c r="B993" s="23"/>
      <c r="C993" s="24"/>
      <c r="D993" s="25"/>
      <c r="E993" s="27"/>
      <c r="F993" s="45"/>
      <c r="G993" s="24"/>
      <c r="H993" s="216"/>
    </row>
    <row r="994" spans="1:8">
      <c r="A994" s="29"/>
      <c r="B994" s="23"/>
      <c r="C994" s="24"/>
      <c r="D994" s="25"/>
      <c r="E994" s="27"/>
      <c r="F994" s="45"/>
      <c r="G994" s="24"/>
      <c r="H994" s="216"/>
    </row>
    <row r="995" spans="1:8">
      <c r="A995" s="29"/>
      <c r="B995" s="23"/>
      <c r="C995" s="24"/>
      <c r="D995" s="25"/>
      <c r="E995" s="27"/>
      <c r="F995" s="45"/>
      <c r="G995" s="24"/>
      <c r="H995" s="216"/>
    </row>
    <row r="996" spans="1:8">
      <c r="A996" s="29"/>
      <c r="B996" s="23"/>
      <c r="C996" s="24"/>
      <c r="D996" s="25"/>
      <c r="E996" s="27"/>
      <c r="F996" s="45"/>
      <c r="G996" s="24"/>
      <c r="H996" s="216"/>
    </row>
    <row r="997" spans="1:8">
      <c r="A997" s="29"/>
      <c r="B997" s="23"/>
      <c r="C997" s="24"/>
      <c r="D997" s="25"/>
      <c r="E997" s="27"/>
      <c r="F997" s="45"/>
      <c r="G997" s="24"/>
      <c r="H997" s="216"/>
    </row>
    <row r="998" spans="1:8">
      <c r="A998" s="29"/>
      <c r="B998" s="23"/>
      <c r="C998" s="24"/>
      <c r="D998" s="25"/>
      <c r="E998" s="27"/>
      <c r="F998" s="45"/>
      <c r="G998" s="24"/>
      <c r="H998" s="216"/>
    </row>
    <row r="999" spans="1:8">
      <c r="A999" s="29"/>
      <c r="B999" s="23"/>
      <c r="C999" s="24"/>
      <c r="D999" s="25"/>
      <c r="E999" s="27"/>
      <c r="F999" s="45"/>
      <c r="G999" s="24"/>
      <c r="H999" s="216"/>
    </row>
    <row r="1000" spans="1:8">
      <c r="A1000" s="29"/>
      <c r="B1000" s="23"/>
      <c r="C1000" s="24"/>
      <c r="D1000" s="25"/>
      <c r="E1000" s="27"/>
      <c r="F1000" s="45"/>
      <c r="G1000" s="24"/>
      <c r="H1000" s="216"/>
    </row>
    <row r="1001" spans="1:8">
      <c r="A1001" s="29"/>
      <c r="B1001" s="23"/>
      <c r="C1001" s="24"/>
      <c r="D1001" s="25"/>
      <c r="E1001" s="27"/>
      <c r="F1001" s="45"/>
      <c r="G1001" s="24"/>
      <c r="H1001" s="216"/>
    </row>
    <row r="1002" spans="1:8">
      <c r="A1002" s="29"/>
      <c r="B1002" s="23"/>
      <c r="C1002" s="24"/>
      <c r="D1002" s="25"/>
      <c r="E1002" s="27"/>
      <c r="F1002" s="45"/>
      <c r="G1002" s="24"/>
      <c r="H1002" s="216"/>
    </row>
    <row r="1003" spans="1:8">
      <c r="A1003" s="29"/>
      <c r="B1003" s="23"/>
      <c r="C1003" s="24"/>
      <c r="D1003" s="25"/>
      <c r="E1003" s="27"/>
      <c r="F1003" s="45"/>
      <c r="G1003" s="24"/>
      <c r="H1003" s="216"/>
    </row>
    <row r="1004" spans="1:8">
      <c r="A1004" s="29"/>
      <c r="B1004" s="23"/>
      <c r="C1004" s="24"/>
      <c r="D1004" s="25"/>
      <c r="E1004" s="27"/>
      <c r="F1004" s="45"/>
      <c r="G1004" s="24"/>
      <c r="H1004" s="216"/>
    </row>
    <row r="1005" spans="1:8">
      <c r="A1005" s="29"/>
      <c r="B1005" s="23"/>
      <c r="C1005" s="29"/>
      <c r="D1005" s="25"/>
      <c r="E1005" s="27"/>
      <c r="F1005" s="45"/>
      <c r="G1005" s="24"/>
      <c r="H1005" s="216"/>
    </row>
    <row r="1006" spans="1:8">
      <c r="A1006" s="29"/>
      <c r="B1006" s="23"/>
      <c r="C1006" s="24"/>
      <c r="D1006" s="25"/>
      <c r="E1006" s="27"/>
      <c r="F1006" s="45"/>
      <c r="G1006" s="24"/>
      <c r="H1006" s="216"/>
    </row>
    <row r="1007" spans="1:8">
      <c r="A1007" s="29"/>
      <c r="B1007" s="23"/>
      <c r="C1007" s="24"/>
      <c r="D1007" s="25"/>
      <c r="E1007" s="27"/>
      <c r="F1007" s="45"/>
      <c r="G1007" s="24"/>
      <c r="H1007" s="216"/>
    </row>
  </sheetData>
  <autoFilter ref="A1:H341"/>
  <sortState ref="A2:H9">
    <sortCondition ref="H2:H9"/>
  </sortState>
  <conditionalFormatting sqref="D1:D1048576">
    <cfRule type="cellIs" dxfId="0" priority="1" operator="lessThan">
      <formula>0</formula>
    </cfRule>
  </conditionalFormatting>
  <dataValidations xWindow="546" yWindow="314" count="7">
    <dataValidation type="list" allowBlank="1" showInputMessage="1" showErrorMessage="1" promptTitle="Line Item" prompt="The draw summary cells will automatically populate based on this cell and the draw number." sqref="C980:C1007 C18:C45 C277:C304 C55:C82 C92:C119 C129:C156 C166:C193 C203:C230 C240:C267 C314:C341 C351:C378 C610:C637 C388:C415 C425:C452 C462:C489 C499:C526 C536:C563 C573:C600 C647:C674 C684:C711 C943:C970 C721:C748 C758:C785 C795:C822 C832:C859 C869:C896 C906:C933">
      <formula1>INDIRECT(B18)</formula1>
    </dataValidation>
    <dataValidation type="list" allowBlank="1" showInputMessage="1" showErrorMessage="1" promptTitle="Line Item" prompt="The Budgets tab's cells will automatically populate based on this cell and the draw number." sqref="C9:C17 C46:C54 C83:C91 C120:C128 C157:C165 C194:C202 C231:C239 C268:C276 C305:C313 C342:C350 C379:C387 C416:C424 C453:C461 C490:C498 C527:C535 C564:C572 C601:C609 C638:C646 C675:C683 C712:C720 C749:C757 C786:C794 C823:C831 C860:C868 C897:C905 C934:C942 C971:C979">
      <formula1>INDIRECT(B9)</formula1>
    </dataValidation>
    <dataValidation type="whole" allowBlank="1" showInputMessage="1" showErrorMessage="1" promptTitle="DrawNumber" prompt="The draw this cost is associated with as a number (1-9)" sqref="H675:H896 H342:H563 H9:H230">
      <formula1>1</formula1>
      <formula2>15</formula2>
    </dataValidation>
    <dataValidation type="list" allowBlank="1" showInputMessage="1" showErrorMessage="1" promptTitle="Section" prompt="The selection of this cell will narrow the &quot;Line Item&quot; selection to what is in a given Section." sqref="B9:B1007">
      <formula1>Sections</formula1>
    </dataValidation>
    <dataValidation type="list" allowBlank="1" showInputMessage="1" showErrorMessage="1" promptTitle="Section" prompt="The selection of this cell will narrow the &quot;Line Item&quot; selection to what is in a given Section." sqref="B2:B8">
      <formula1>Sections</formula1>
    </dataValidation>
    <dataValidation type="whole" allowBlank="1" showInputMessage="1" showErrorMessage="1" promptTitle="DrawNumber" prompt="The draw this cost is associated with as a number (1-9)" sqref="H2:H8">
      <formula1>1</formula1>
      <formula2>15</formula2>
    </dataValidation>
    <dataValidation type="list" allowBlank="1" showInputMessage="1" showErrorMessage="1" promptTitle="Line Item" prompt="The draw summary cells will automatically populate based on this cell and the draw number." sqref="C2:C8">
      <formula1>INDIRECT(B2)</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xWindow="546" yWindow="314" count="2">
        <x14:dataValidation type="list" allowBlank="1" showInputMessage="1" showErrorMessage="1" promptTitle="Source" prompt="Pick from the drop down list the source that will be used for the draw request of this line item._x000a_">
          <x14:formula1>
            <xm:f>Tables!$E$17:$E$22</xm:f>
          </x14:formula1>
          <xm:sqref>A9:A1007</xm:sqref>
        </x14:dataValidation>
        <x14:dataValidation type="list" allowBlank="1" showInputMessage="1" showErrorMessage="1" promptTitle="Source" prompt="Pick from the drop down list the source that will be used for the draw request of this line item._x000a_">
          <x14:formula1>
            <xm:f>Tables!#REF!</xm:f>
          </x14:formula1>
          <xm:sqref>A2:A8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A9" sqref="A9"/>
    </sheetView>
  </sheetViews>
  <sheetFormatPr defaultRowHeight="12.75"/>
  <cols>
    <col min="2" max="2" width="19.7109375" bestFit="1" customWidth="1"/>
    <col min="3" max="3" width="14.28515625" style="3" bestFit="1" customWidth="1"/>
    <col min="4" max="4" width="11.140625" style="3" bestFit="1" customWidth="1"/>
    <col min="5" max="5" width="11.7109375" bestFit="1" customWidth="1"/>
    <col min="6" max="8" width="11.140625" bestFit="1" customWidth="1"/>
  </cols>
  <sheetData>
    <row r="1" spans="1:8">
      <c r="A1" s="30" t="s">
        <v>121</v>
      </c>
      <c r="B1" t="s">
        <v>38</v>
      </c>
      <c r="C1" s="83" t="s">
        <v>119</v>
      </c>
      <c r="D1" s="83" t="s">
        <v>120</v>
      </c>
      <c r="E1" s="30" t="s">
        <v>122</v>
      </c>
      <c r="F1" s="30" t="s">
        <v>65</v>
      </c>
      <c r="G1" s="30" t="s">
        <v>112</v>
      </c>
      <c r="H1" s="30" t="s">
        <v>66</v>
      </c>
    </row>
    <row r="2" spans="1:8">
      <c r="A2" s="43" t="s">
        <v>87</v>
      </c>
      <c r="B2" s="29" t="s">
        <v>83</v>
      </c>
      <c r="C2" s="25">
        <v>5000</v>
      </c>
      <c r="D2" s="287">
        <f>SUMIFS('Draw Data'!D:D,'Draw Data'!F:F,A2,'Draw Data'!G:G,B2)</f>
        <v>5000</v>
      </c>
      <c r="E2" s="288">
        <f t="shared" ref="E2:E8" si="0">C2-D2</f>
        <v>0</v>
      </c>
      <c r="F2" s="287">
        <f>SUMIFS('Draw Data'!$D:$D,'Draw Data'!$F:$F,$A2,'Draw Data'!$G:$G,$B2,'Draw Data'!$A:$A,F$1)</f>
        <v>0</v>
      </c>
      <c r="G2" s="287">
        <f>SUMIFS('Draw Data'!$D:$D,'Draw Data'!$F:$F,$A2,'Draw Data'!$G:$G,$B2,'Draw Data'!$A:$A,G$1)</f>
        <v>0</v>
      </c>
      <c r="H2" s="287">
        <f>SUMIFS('Draw Data'!$D:$D,'Draw Data'!$F:$F,$A2,'Draw Data'!$G:$G,$B2,'Draw Data'!$A:$A,H$1)</f>
        <v>0</v>
      </c>
    </row>
    <row r="3" spans="1:8">
      <c r="A3" s="43" t="s">
        <v>88</v>
      </c>
      <c r="B3" s="29" t="s">
        <v>89</v>
      </c>
      <c r="C3" s="25">
        <v>4000</v>
      </c>
      <c r="D3" s="287">
        <f>SUMIFS('Draw Data'!D:D,'Draw Data'!F:F,A3,'Draw Data'!G:G,B3)</f>
        <v>4000</v>
      </c>
      <c r="E3" s="288">
        <f t="shared" si="0"/>
        <v>0</v>
      </c>
      <c r="F3" s="287">
        <f>SUMIFS('Draw Data'!$D:$D,'Draw Data'!$F:$F,$A3,'Draw Data'!$G:$G,$B3,'Draw Data'!$A:$A,F$1)</f>
        <v>0</v>
      </c>
      <c r="G3" s="287">
        <f>SUMIFS('Draw Data'!$D:$D,'Draw Data'!$F:$F,$A3,'Draw Data'!$G:$G,$B3,'Draw Data'!$A:$A,G$1)</f>
        <v>0</v>
      </c>
      <c r="H3" s="287">
        <f>SUMIFS('Draw Data'!$D:$D,'Draw Data'!$F:$F,$A3,'Draw Data'!$G:$G,$B3,'Draw Data'!$A:$A,H$1)</f>
        <v>0</v>
      </c>
    </row>
    <row r="4" spans="1:8">
      <c r="A4" s="43" t="s">
        <v>90</v>
      </c>
      <c r="B4" s="29" t="s">
        <v>91</v>
      </c>
      <c r="C4" s="25">
        <v>500</v>
      </c>
      <c r="D4" s="287">
        <f>SUMIFS('Draw Data'!D:D,'Draw Data'!F:F,A4,'Draw Data'!G:G,B4)</f>
        <v>500</v>
      </c>
      <c r="E4" s="288">
        <f t="shared" si="0"/>
        <v>0</v>
      </c>
      <c r="F4" s="287">
        <f>SUMIFS('Draw Data'!$D:$D,'Draw Data'!$F:$F,$A4,'Draw Data'!$G:$G,$B4,'Draw Data'!$A:$A,F$1)</f>
        <v>0</v>
      </c>
      <c r="G4" s="287">
        <f>SUMIFS('Draw Data'!$D:$D,'Draw Data'!$F:$F,$A4,'Draw Data'!$G:$G,$B4,'Draw Data'!$A:$A,G$1)</f>
        <v>0</v>
      </c>
      <c r="H4" s="287">
        <f>SUMIFS('Draw Data'!$D:$D,'Draw Data'!$F:$F,$A4,'Draw Data'!$G:$G,$B4,'Draw Data'!$A:$A,H$1)</f>
        <v>0</v>
      </c>
    </row>
    <row r="5" spans="1:8">
      <c r="A5" s="43" t="s">
        <v>92</v>
      </c>
      <c r="B5" s="29" t="s">
        <v>93</v>
      </c>
      <c r="C5" s="25">
        <v>100</v>
      </c>
      <c r="D5" s="287">
        <f>SUMIFS('Draw Data'!D:D,'Draw Data'!F:F,A5,'Draw Data'!G:G,B5)</f>
        <v>100</v>
      </c>
      <c r="E5" s="288">
        <f t="shared" si="0"/>
        <v>0</v>
      </c>
      <c r="F5" s="287">
        <f>SUMIFS('Draw Data'!$D:$D,'Draw Data'!$F:$F,$A5,'Draw Data'!$G:$G,$B5,'Draw Data'!$A:$A,F$1)</f>
        <v>0</v>
      </c>
      <c r="G5" s="287">
        <f>SUMIFS('Draw Data'!$D:$D,'Draw Data'!$F:$F,$A5,'Draw Data'!$G:$G,$B5,'Draw Data'!$A:$A,G$1)</f>
        <v>0</v>
      </c>
      <c r="H5" s="287">
        <f>SUMIFS('Draw Data'!$D:$D,'Draw Data'!$F:$F,$A5,'Draw Data'!$G:$G,$B5,'Draw Data'!$A:$A,H$1)</f>
        <v>0</v>
      </c>
    </row>
    <row r="6" spans="1:8">
      <c r="A6" s="43" t="s">
        <v>94</v>
      </c>
      <c r="B6" s="29" t="s">
        <v>93</v>
      </c>
      <c r="C6" s="25">
        <v>300</v>
      </c>
      <c r="D6" s="287">
        <f>SUMIFS('Draw Data'!D:D,'Draw Data'!F:F,A6,'Draw Data'!G:G,B6)</f>
        <v>300</v>
      </c>
      <c r="E6" s="288">
        <f t="shared" si="0"/>
        <v>0</v>
      </c>
      <c r="F6" s="287">
        <f>SUMIFS('Draw Data'!$D:$D,'Draw Data'!$F:$F,$A6,'Draw Data'!$G:$G,$B6,'Draw Data'!$A:$A,F$1)</f>
        <v>0</v>
      </c>
      <c r="G6" s="287">
        <f>SUMIFS('Draw Data'!$D:$D,'Draw Data'!$F:$F,$A6,'Draw Data'!$G:$G,$B6,'Draw Data'!$A:$A,G$1)</f>
        <v>0</v>
      </c>
      <c r="H6" s="287">
        <f>SUMIFS('Draw Data'!$D:$D,'Draw Data'!$F:$F,$A6,'Draw Data'!$G:$G,$B6,'Draw Data'!$A:$A,H$1)</f>
        <v>0</v>
      </c>
    </row>
    <row r="7" spans="1:8">
      <c r="A7" s="43" t="s">
        <v>96</v>
      </c>
      <c r="B7" s="29" t="s">
        <v>85</v>
      </c>
      <c r="C7" s="25">
        <v>15000</v>
      </c>
      <c r="D7" s="287">
        <f>SUMIFS('Draw Data'!D:D,'Draw Data'!F:F,A7,'Draw Data'!G:G,B7)</f>
        <v>15000</v>
      </c>
      <c r="E7" s="288">
        <f t="shared" si="0"/>
        <v>0</v>
      </c>
      <c r="F7" s="287">
        <f>SUMIFS('Draw Data'!$D:$D,'Draw Data'!$F:$F,$A7,'Draw Data'!$G:$G,$B7,'Draw Data'!$A:$A,F$1)</f>
        <v>0</v>
      </c>
      <c r="G7" s="287">
        <f>SUMIFS('Draw Data'!$D:$D,'Draw Data'!$F:$F,$A7,'Draw Data'!$G:$G,$B7,'Draw Data'!$A:$A,G$1)</f>
        <v>0</v>
      </c>
      <c r="H7" s="287">
        <f>SUMIFS('Draw Data'!$D:$D,'Draw Data'!$F:$F,$A7,'Draw Data'!$G:$G,$B7,'Draw Data'!$A:$A,H$1)</f>
        <v>0</v>
      </c>
    </row>
    <row r="8" spans="1:8">
      <c r="A8" s="43" t="s">
        <v>95</v>
      </c>
      <c r="B8" s="29" t="s">
        <v>84</v>
      </c>
      <c r="C8" s="25">
        <v>20000</v>
      </c>
      <c r="D8" s="287">
        <f>SUMIFS('Draw Data'!D:D,'Draw Data'!F:F,A8,'Draw Data'!G:G,B8)</f>
        <v>20000</v>
      </c>
      <c r="E8" s="288">
        <f t="shared" si="0"/>
        <v>0</v>
      </c>
      <c r="F8" s="287">
        <f>SUMIFS('Draw Data'!$D:$D,'Draw Data'!$F:$F,$A8,'Draw Data'!$G:$G,$B8,'Draw Data'!$A:$A,F$1)</f>
        <v>0</v>
      </c>
      <c r="G8" s="287">
        <f>SUMIFS('Draw Data'!$D:$D,'Draw Data'!$F:$F,$A8,'Draw Data'!$G:$G,$B8,'Draw Data'!$A:$A,G$1)</f>
        <v>0</v>
      </c>
      <c r="H8" s="287">
        <f>SUMIFS('Draw Data'!$D:$D,'Draw Data'!$F:$F,$A8,'Draw Data'!$G:$G,$B8,'Draw Data'!$A:$A,H$1)</f>
        <v>0</v>
      </c>
    </row>
    <row r="9" spans="1:8">
      <c r="A9" s="45"/>
      <c r="B9" s="29"/>
      <c r="C9" s="25"/>
      <c r="D9" s="287">
        <f>SUMIFS('Draw Data'!D:D,'Draw Data'!F:F,A9,'Draw Data'!G:G,B9)</f>
        <v>0</v>
      </c>
      <c r="E9" s="288">
        <f t="shared" ref="E9:E48" si="1">C9-D9</f>
        <v>0</v>
      </c>
      <c r="F9" s="287">
        <f>SUMIFS('Draw Data'!$D:$D,'Draw Data'!$F:$F,$A9,'Draw Data'!$G:$G,$B9,'Draw Data'!$A:$A,F$1)</f>
        <v>0</v>
      </c>
      <c r="G9" s="287">
        <f>SUMIFS('Draw Data'!$D:$D,'Draw Data'!$F:$F,$A9,'Draw Data'!$G:$G,$B9,'Draw Data'!$A:$A,G$1)</f>
        <v>0</v>
      </c>
      <c r="H9" s="287">
        <f>SUMIFS('Draw Data'!$D:$D,'Draw Data'!$F:$F,$A9,'Draw Data'!$G:$G,$B9,'Draw Data'!$A:$A,H$1)</f>
        <v>0</v>
      </c>
    </row>
    <row r="10" spans="1:8">
      <c r="A10" s="45"/>
      <c r="B10" s="29"/>
      <c r="C10" s="25"/>
      <c r="D10" s="287">
        <f>SUMIFS('Draw Data'!D:D,'Draw Data'!F:F,A10,'Draw Data'!G:G,B10)</f>
        <v>0</v>
      </c>
      <c r="E10" s="288">
        <f t="shared" si="1"/>
        <v>0</v>
      </c>
      <c r="F10" s="287">
        <f>SUMIFS('Draw Data'!$D:$D,'Draw Data'!$F:$F,$A10,'Draw Data'!$G:$G,$B10,'Draw Data'!$A:$A,F$1)</f>
        <v>0</v>
      </c>
      <c r="G10" s="287">
        <f>SUMIFS('Draw Data'!$D:$D,'Draw Data'!$F:$F,$A10,'Draw Data'!$G:$G,$B10,'Draw Data'!$A:$A,G$1)</f>
        <v>0</v>
      </c>
      <c r="H10" s="287">
        <f>SUMIFS('Draw Data'!$D:$D,'Draw Data'!$F:$F,$A10,'Draw Data'!$G:$G,$B10,'Draw Data'!$A:$A,H$1)</f>
        <v>0</v>
      </c>
    </row>
    <row r="11" spans="1:8">
      <c r="A11" s="45"/>
      <c r="B11" s="29"/>
      <c r="C11" s="25"/>
      <c r="D11" s="287">
        <f>SUMIFS('Draw Data'!D:D,'Draw Data'!F:F,A11,'Draw Data'!G:G,B11)</f>
        <v>0</v>
      </c>
      <c r="E11" s="288">
        <f t="shared" si="1"/>
        <v>0</v>
      </c>
      <c r="F11" s="287">
        <f>SUMIFS('Draw Data'!$D:$D,'Draw Data'!$F:$F,$A11,'Draw Data'!$G:$G,$B11,'Draw Data'!$A:$A,F$1)</f>
        <v>0</v>
      </c>
      <c r="G11" s="287">
        <f>SUMIFS('Draw Data'!$D:$D,'Draw Data'!$F:$F,$A11,'Draw Data'!$G:$G,$B11,'Draw Data'!$A:$A,G$1)</f>
        <v>0</v>
      </c>
      <c r="H11" s="287">
        <f>SUMIFS('Draw Data'!$D:$D,'Draw Data'!$F:$F,$A11,'Draw Data'!$G:$G,$B11,'Draw Data'!$A:$A,H$1)</f>
        <v>0</v>
      </c>
    </row>
    <row r="12" spans="1:8">
      <c r="A12" s="45"/>
      <c r="B12" s="29"/>
      <c r="C12" s="25"/>
      <c r="D12" s="287">
        <f>SUMIFS('Draw Data'!D:D,'Draw Data'!F:F,A12,'Draw Data'!G:G,B12)</f>
        <v>0</v>
      </c>
      <c r="E12" s="288">
        <f t="shared" si="1"/>
        <v>0</v>
      </c>
      <c r="F12" s="287">
        <f>SUMIFS('Draw Data'!$D:$D,'Draw Data'!$F:$F,$A12,'Draw Data'!$G:$G,$B12,'Draw Data'!$A:$A,F$1)</f>
        <v>0</v>
      </c>
      <c r="G12" s="287">
        <f>SUMIFS('Draw Data'!$D:$D,'Draw Data'!$F:$F,$A12,'Draw Data'!$G:$G,$B12,'Draw Data'!$A:$A,G$1)</f>
        <v>0</v>
      </c>
      <c r="H12" s="287">
        <f>SUMIFS('Draw Data'!$D:$D,'Draw Data'!$F:$F,$A12,'Draw Data'!$G:$G,$B12,'Draw Data'!$A:$A,H$1)</f>
        <v>0</v>
      </c>
    </row>
    <row r="13" spans="1:8">
      <c r="A13" s="43"/>
      <c r="B13" s="29"/>
      <c r="C13" s="25"/>
      <c r="D13" s="287">
        <f>SUMIFS('Draw Data'!D:D,'Draw Data'!F:F,A13,'Draw Data'!G:G,B13)</f>
        <v>0</v>
      </c>
      <c r="E13" s="288">
        <f t="shared" si="1"/>
        <v>0</v>
      </c>
      <c r="F13" s="287">
        <f>SUMIFS('Draw Data'!$D:$D,'Draw Data'!$F:$F,$A13,'Draw Data'!$G:$G,$B13,'Draw Data'!$A:$A,F$1)</f>
        <v>0</v>
      </c>
      <c r="G13" s="287">
        <f>SUMIFS('Draw Data'!$D:$D,'Draw Data'!$F:$F,$A13,'Draw Data'!$G:$G,$B13,'Draw Data'!$A:$A,G$1)</f>
        <v>0</v>
      </c>
      <c r="H13" s="287">
        <f>SUMIFS('Draw Data'!$D:$D,'Draw Data'!$F:$F,$A13,'Draw Data'!$G:$G,$B13,'Draw Data'!$A:$A,H$1)</f>
        <v>0</v>
      </c>
    </row>
    <row r="14" spans="1:8">
      <c r="A14" s="43"/>
      <c r="B14" s="29"/>
      <c r="C14" s="25"/>
      <c r="D14" s="287">
        <f>SUMIFS('Draw Data'!D:D,'Draw Data'!F:F,A14,'Draw Data'!G:G,B14)</f>
        <v>0</v>
      </c>
      <c r="E14" s="288">
        <f t="shared" si="1"/>
        <v>0</v>
      </c>
      <c r="F14" s="287">
        <f>SUMIFS('Draw Data'!$D:$D,'Draw Data'!$F:$F,$A14,'Draw Data'!$G:$G,$B14,'Draw Data'!$A:$A,F$1)</f>
        <v>0</v>
      </c>
      <c r="G14" s="287">
        <f>SUMIFS('Draw Data'!$D:$D,'Draw Data'!$F:$F,$A14,'Draw Data'!$G:$G,$B14,'Draw Data'!$A:$A,G$1)</f>
        <v>0</v>
      </c>
      <c r="H14" s="287">
        <f>SUMIFS('Draw Data'!$D:$D,'Draw Data'!$F:$F,$A14,'Draw Data'!$G:$G,$B14,'Draw Data'!$A:$A,H$1)</f>
        <v>0</v>
      </c>
    </row>
    <row r="15" spans="1:8">
      <c r="A15" s="43"/>
      <c r="B15" s="29"/>
      <c r="C15" s="25"/>
      <c r="D15" s="287">
        <f>SUMIFS('Draw Data'!D:D,'Draw Data'!F:F,A15,'Draw Data'!G:G,B15)</f>
        <v>0</v>
      </c>
      <c r="E15" s="288">
        <f t="shared" si="1"/>
        <v>0</v>
      </c>
      <c r="F15" s="287">
        <f>SUMIFS('Draw Data'!$D:$D,'Draw Data'!$F:$F,$A15,'Draw Data'!$G:$G,$B15,'Draw Data'!$A:$A,F$1)</f>
        <v>0</v>
      </c>
      <c r="G15" s="287">
        <f>SUMIFS('Draw Data'!$D:$D,'Draw Data'!$F:$F,$A15,'Draw Data'!$G:$G,$B15,'Draw Data'!$A:$A,G$1)</f>
        <v>0</v>
      </c>
      <c r="H15" s="287">
        <f>SUMIFS('Draw Data'!$D:$D,'Draw Data'!$F:$F,$A15,'Draw Data'!$G:$G,$B15,'Draw Data'!$A:$A,H$1)</f>
        <v>0</v>
      </c>
    </row>
    <row r="16" spans="1:8">
      <c r="A16" s="43"/>
      <c r="B16" s="29"/>
      <c r="C16" s="25"/>
      <c r="D16" s="287">
        <f>SUMIFS('Draw Data'!D:D,'Draw Data'!F:F,A16,'Draw Data'!G:G,B16)</f>
        <v>0</v>
      </c>
      <c r="E16" s="288">
        <f t="shared" si="1"/>
        <v>0</v>
      </c>
      <c r="F16" s="287">
        <f>SUMIFS('Draw Data'!$D:$D,'Draw Data'!$F:$F,$A16,'Draw Data'!$G:$G,$B16,'Draw Data'!$A:$A,F$1)</f>
        <v>0</v>
      </c>
      <c r="G16" s="287">
        <f>SUMIFS('Draw Data'!$D:$D,'Draw Data'!$F:$F,$A16,'Draw Data'!$G:$G,$B16,'Draw Data'!$A:$A,G$1)</f>
        <v>0</v>
      </c>
      <c r="H16" s="287">
        <f>SUMIFS('Draw Data'!$D:$D,'Draw Data'!$F:$F,$A16,'Draw Data'!$G:$G,$B16,'Draw Data'!$A:$A,H$1)</f>
        <v>0</v>
      </c>
    </row>
    <row r="17" spans="1:8">
      <c r="A17" s="43"/>
      <c r="B17" s="29"/>
      <c r="C17" s="25"/>
      <c r="D17" s="287">
        <f>SUMIFS('Draw Data'!D:D,'Draw Data'!F:F,A17,'Draw Data'!G:G,B17)</f>
        <v>0</v>
      </c>
      <c r="E17" s="288">
        <f t="shared" si="1"/>
        <v>0</v>
      </c>
      <c r="F17" s="287">
        <f>SUMIFS('Draw Data'!$D:$D,'Draw Data'!$F:$F,$A17,'Draw Data'!$G:$G,$B17,'Draw Data'!$A:$A,F$1)</f>
        <v>0</v>
      </c>
      <c r="G17" s="287">
        <f>SUMIFS('Draw Data'!$D:$D,'Draw Data'!$F:$F,$A17,'Draw Data'!$G:$G,$B17,'Draw Data'!$A:$A,G$1)</f>
        <v>0</v>
      </c>
      <c r="H17" s="287">
        <f>SUMIFS('Draw Data'!$D:$D,'Draw Data'!$F:$F,$A17,'Draw Data'!$G:$G,$B17,'Draw Data'!$A:$A,H$1)</f>
        <v>0</v>
      </c>
    </row>
    <row r="18" spans="1:8">
      <c r="A18" s="23"/>
      <c r="B18" s="23"/>
      <c r="C18" s="25"/>
      <c r="D18" s="287">
        <f>SUMIFS('Draw Data'!D:D,'Draw Data'!F:F,A18,'Draw Data'!G:G,B18)</f>
        <v>0</v>
      </c>
      <c r="E18" s="288">
        <f t="shared" si="1"/>
        <v>0</v>
      </c>
      <c r="F18" s="287">
        <f>SUMIFS('Draw Data'!$D:$D,'Draw Data'!$F:$F,$A18,'Draw Data'!$G:$G,$B18,'Draw Data'!$A:$A,F$1)</f>
        <v>0</v>
      </c>
      <c r="G18" s="287">
        <f>SUMIFS('Draw Data'!$D:$D,'Draw Data'!$F:$F,$A18,'Draw Data'!$G:$G,$B18,'Draw Data'!$A:$A,G$1)</f>
        <v>0</v>
      </c>
      <c r="H18" s="287">
        <f>SUMIFS('Draw Data'!$D:$D,'Draw Data'!$F:$F,$A18,'Draw Data'!$G:$G,$B18,'Draw Data'!$A:$A,H$1)</f>
        <v>0</v>
      </c>
    </row>
    <row r="19" spans="1:8">
      <c r="A19" s="23"/>
      <c r="B19" s="23"/>
      <c r="C19" s="25"/>
      <c r="D19" s="287">
        <f>SUMIFS('Draw Data'!D:D,'Draw Data'!F:F,A19,'Draw Data'!G:G,B19)</f>
        <v>0</v>
      </c>
      <c r="E19" s="288">
        <f t="shared" si="1"/>
        <v>0</v>
      </c>
      <c r="F19" s="287">
        <f>SUMIFS('Draw Data'!$D:$D,'Draw Data'!$F:$F,$A19,'Draw Data'!$G:$G,$B19,'Draw Data'!$A:$A,F$1)</f>
        <v>0</v>
      </c>
      <c r="G19" s="287">
        <f>SUMIFS('Draw Data'!$D:$D,'Draw Data'!$F:$F,$A19,'Draw Data'!$G:$G,$B19,'Draw Data'!$A:$A,G$1)</f>
        <v>0</v>
      </c>
      <c r="H19" s="287">
        <f>SUMIFS('Draw Data'!$D:$D,'Draw Data'!$F:$F,$A19,'Draw Data'!$G:$G,$B19,'Draw Data'!$A:$A,H$1)</f>
        <v>0</v>
      </c>
    </row>
    <row r="20" spans="1:8">
      <c r="A20" s="23"/>
      <c r="B20" s="23"/>
      <c r="C20" s="25"/>
      <c r="D20" s="287">
        <f>SUMIFS('Draw Data'!D:D,'Draw Data'!F:F,A20,'Draw Data'!G:G,B20)</f>
        <v>0</v>
      </c>
      <c r="E20" s="288">
        <f t="shared" si="1"/>
        <v>0</v>
      </c>
      <c r="F20" s="287">
        <f>SUMIFS('Draw Data'!$D:$D,'Draw Data'!$F:$F,$A20,'Draw Data'!$G:$G,$B20,'Draw Data'!$A:$A,F$1)</f>
        <v>0</v>
      </c>
      <c r="G20" s="287">
        <f>SUMIFS('Draw Data'!$D:$D,'Draw Data'!$F:$F,$A20,'Draw Data'!$G:$G,$B20,'Draw Data'!$A:$A,G$1)</f>
        <v>0</v>
      </c>
      <c r="H20" s="287">
        <f>SUMIFS('Draw Data'!$D:$D,'Draw Data'!$F:$F,$A20,'Draw Data'!$G:$G,$B20,'Draw Data'!$A:$A,H$1)</f>
        <v>0</v>
      </c>
    </row>
    <row r="21" spans="1:8">
      <c r="A21" s="23"/>
      <c r="B21" s="23"/>
      <c r="C21" s="25"/>
      <c r="D21" s="287">
        <f>SUMIFS('Draw Data'!D:D,'Draw Data'!F:F,A21,'Draw Data'!G:G,B21)</f>
        <v>0</v>
      </c>
      <c r="E21" s="288">
        <f t="shared" si="1"/>
        <v>0</v>
      </c>
      <c r="F21" s="287">
        <f>SUMIFS('Draw Data'!$D:$D,'Draw Data'!$F:$F,$A21,'Draw Data'!$G:$G,$B21,'Draw Data'!$A:$A,F$1)</f>
        <v>0</v>
      </c>
      <c r="G21" s="287">
        <f>SUMIFS('Draw Data'!$D:$D,'Draw Data'!$F:$F,$A21,'Draw Data'!$G:$G,$B21,'Draw Data'!$A:$A,G$1)</f>
        <v>0</v>
      </c>
      <c r="H21" s="287">
        <f>SUMIFS('Draw Data'!$D:$D,'Draw Data'!$F:$F,$A21,'Draw Data'!$G:$G,$B21,'Draw Data'!$A:$A,H$1)</f>
        <v>0</v>
      </c>
    </row>
    <row r="22" spans="1:8">
      <c r="A22" s="23"/>
      <c r="B22" s="23"/>
      <c r="C22" s="25"/>
      <c r="D22" s="287">
        <f>SUMIFS('Draw Data'!D:D,'Draw Data'!F:F,A22,'Draw Data'!G:G,B22)</f>
        <v>0</v>
      </c>
      <c r="E22" s="288">
        <f t="shared" si="1"/>
        <v>0</v>
      </c>
      <c r="F22" s="287">
        <f>SUMIFS('Draw Data'!$D:$D,'Draw Data'!$F:$F,$A22,'Draw Data'!$G:$G,$B22,'Draw Data'!$A:$A,F$1)</f>
        <v>0</v>
      </c>
      <c r="G22" s="287">
        <f>SUMIFS('Draw Data'!$D:$D,'Draw Data'!$F:$F,$A22,'Draw Data'!$G:$G,$B22,'Draw Data'!$A:$A,G$1)</f>
        <v>0</v>
      </c>
      <c r="H22" s="287">
        <f>SUMIFS('Draw Data'!$D:$D,'Draw Data'!$F:$F,$A22,'Draw Data'!$G:$G,$B22,'Draw Data'!$A:$A,H$1)</f>
        <v>0</v>
      </c>
    </row>
    <row r="23" spans="1:8">
      <c r="A23" s="23"/>
      <c r="B23" s="23"/>
      <c r="C23" s="25"/>
      <c r="D23" s="287">
        <f>SUMIFS('Draw Data'!D:D,'Draw Data'!F:F,A23,'Draw Data'!G:G,B23)</f>
        <v>0</v>
      </c>
      <c r="E23" s="288">
        <f t="shared" si="1"/>
        <v>0</v>
      </c>
      <c r="F23" s="287">
        <f>SUMIFS('Draw Data'!$D:$D,'Draw Data'!$F:$F,$A23,'Draw Data'!$G:$G,$B23,'Draw Data'!$A:$A,F$1)</f>
        <v>0</v>
      </c>
      <c r="G23" s="287">
        <f>SUMIFS('Draw Data'!$D:$D,'Draw Data'!$F:$F,$A23,'Draw Data'!$G:$G,$B23,'Draw Data'!$A:$A,G$1)</f>
        <v>0</v>
      </c>
      <c r="H23" s="287">
        <f>SUMIFS('Draw Data'!$D:$D,'Draw Data'!$F:$F,$A23,'Draw Data'!$G:$G,$B23,'Draw Data'!$A:$A,H$1)</f>
        <v>0</v>
      </c>
    </row>
    <row r="24" spans="1:8">
      <c r="A24" s="23"/>
      <c r="B24" s="23"/>
      <c r="C24" s="25"/>
      <c r="D24" s="287">
        <f>SUMIFS('Draw Data'!D:D,'Draw Data'!F:F,A24,'Draw Data'!G:G,B24)</f>
        <v>0</v>
      </c>
      <c r="E24" s="288">
        <f t="shared" si="1"/>
        <v>0</v>
      </c>
      <c r="F24" s="287">
        <f>SUMIFS('Draw Data'!$D:$D,'Draw Data'!$F:$F,$A24,'Draw Data'!$G:$G,$B24,'Draw Data'!$A:$A,F$1)</f>
        <v>0</v>
      </c>
      <c r="G24" s="287">
        <f>SUMIFS('Draw Data'!$D:$D,'Draw Data'!$F:$F,$A24,'Draw Data'!$G:$G,$B24,'Draw Data'!$A:$A,G$1)</f>
        <v>0</v>
      </c>
      <c r="H24" s="287">
        <f>SUMIFS('Draw Data'!$D:$D,'Draw Data'!$F:$F,$A24,'Draw Data'!$G:$G,$B24,'Draw Data'!$A:$A,H$1)</f>
        <v>0</v>
      </c>
    </row>
    <row r="25" spans="1:8">
      <c r="A25" s="23"/>
      <c r="B25" s="23"/>
      <c r="C25" s="25"/>
      <c r="D25" s="287">
        <f>SUMIFS('Draw Data'!D:D,'Draw Data'!F:F,A25,'Draw Data'!G:G,B25)</f>
        <v>0</v>
      </c>
      <c r="E25" s="288">
        <f t="shared" si="1"/>
        <v>0</v>
      </c>
      <c r="F25" s="287">
        <f>SUMIFS('Draw Data'!$D:$D,'Draw Data'!$F:$F,$A25,'Draw Data'!$G:$G,$B25,'Draw Data'!$A:$A,F$1)</f>
        <v>0</v>
      </c>
      <c r="G25" s="287">
        <f>SUMIFS('Draw Data'!$D:$D,'Draw Data'!$F:$F,$A25,'Draw Data'!$G:$G,$B25,'Draw Data'!$A:$A,G$1)</f>
        <v>0</v>
      </c>
      <c r="H25" s="287">
        <f>SUMIFS('Draw Data'!$D:$D,'Draw Data'!$F:$F,$A25,'Draw Data'!$G:$G,$B25,'Draw Data'!$A:$A,H$1)</f>
        <v>0</v>
      </c>
    </row>
    <row r="26" spans="1:8">
      <c r="A26" s="23"/>
      <c r="B26" s="23"/>
      <c r="C26" s="25"/>
      <c r="D26" s="287">
        <f>SUMIFS('Draw Data'!D:D,'Draw Data'!F:F,A26,'Draw Data'!G:G,B26)</f>
        <v>0</v>
      </c>
      <c r="E26" s="288">
        <f t="shared" si="1"/>
        <v>0</v>
      </c>
      <c r="F26" s="287">
        <f>SUMIFS('Draw Data'!$D:$D,'Draw Data'!$F:$F,$A26,'Draw Data'!$G:$G,$B26,'Draw Data'!$A:$A,F$1)</f>
        <v>0</v>
      </c>
      <c r="G26" s="287">
        <f>SUMIFS('Draw Data'!$D:$D,'Draw Data'!$F:$F,$A26,'Draw Data'!$G:$G,$B26,'Draw Data'!$A:$A,G$1)</f>
        <v>0</v>
      </c>
      <c r="H26" s="287">
        <f>SUMIFS('Draw Data'!$D:$D,'Draw Data'!$F:$F,$A26,'Draw Data'!$G:$G,$B26,'Draw Data'!$A:$A,H$1)</f>
        <v>0</v>
      </c>
    </row>
    <row r="27" spans="1:8">
      <c r="A27" s="23"/>
      <c r="B27" s="23"/>
      <c r="C27" s="25"/>
      <c r="D27" s="287">
        <f>SUMIFS('Draw Data'!D:D,'Draw Data'!F:F,A27,'Draw Data'!G:G,B27)</f>
        <v>0</v>
      </c>
      <c r="E27" s="288">
        <f t="shared" si="1"/>
        <v>0</v>
      </c>
      <c r="F27" s="287">
        <f>SUMIFS('Draw Data'!$D:$D,'Draw Data'!$F:$F,$A27,'Draw Data'!$G:$G,$B27,'Draw Data'!$A:$A,F$1)</f>
        <v>0</v>
      </c>
      <c r="G27" s="287">
        <f>SUMIFS('Draw Data'!$D:$D,'Draw Data'!$F:$F,$A27,'Draw Data'!$G:$G,$B27,'Draw Data'!$A:$A,G$1)</f>
        <v>0</v>
      </c>
      <c r="H27" s="287">
        <f>SUMIFS('Draw Data'!$D:$D,'Draw Data'!$F:$F,$A27,'Draw Data'!$G:$G,$B27,'Draw Data'!$A:$A,H$1)</f>
        <v>0</v>
      </c>
    </row>
    <row r="28" spans="1:8">
      <c r="A28" s="23"/>
      <c r="B28" s="23"/>
      <c r="C28" s="25"/>
      <c r="D28" s="287">
        <f>SUMIFS('Draw Data'!D:D,'Draw Data'!F:F,A28,'Draw Data'!G:G,B28)</f>
        <v>0</v>
      </c>
      <c r="E28" s="288">
        <f t="shared" si="1"/>
        <v>0</v>
      </c>
      <c r="F28" s="287">
        <f>SUMIFS('Draw Data'!$D:$D,'Draw Data'!$F:$F,$A28,'Draw Data'!$G:$G,$B28,'Draw Data'!$A:$A,F$1)</f>
        <v>0</v>
      </c>
      <c r="G28" s="287">
        <f>SUMIFS('Draw Data'!$D:$D,'Draw Data'!$F:$F,$A28,'Draw Data'!$G:$G,$B28,'Draw Data'!$A:$A,G$1)</f>
        <v>0</v>
      </c>
      <c r="H28" s="287">
        <f>SUMIFS('Draw Data'!$D:$D,'Draw Data'!$F:$F,$A28,'Draw Data'!$G:$G,$B28,'Draw Data'!$A:$A,H$1)</f>
        <v>0</v>
      </c>
    </row>
    <row r="29" spans="1:8">
      <c r="A29" s="23"/>
      <c r="B29" s="23"/>
      <c r="C29" s="25"/>
      <c r="D29" s="287">
        <f>SUMIFS('Draw Data'!D:D,'Draw Data'!F:F,A29,'Draw Data'!G:G,B29)</f>
        <v>0</v>
      </c>
      <c r="E29" s="288">
        <f t="shared" si="1"/>
        <v>0</v>
      </c>
      <c r="F29" s="287">
        <f>SUMIFS('Draw Data'!$D:$D,'Draw Data'!$F:$F,$A29,'Draw Data'!$G:$G,$B29,'Draw Data'!$A:$A,F$1)</f>
        <v>0</v>
      </c>
      <c r="G29" s="287">
        <f>SUMIFS('Draw Data'!$D:$D,'Draw Data'!$F:$F,$A29,'Draw Data'!$G:$G,$B29,'Draw Data'!$A:$A,G$1)</f>
        <v>0</v>
      </c>
      <c r="H29" s="287">
        <f>SUMIFS('Draw Data'!$D:$D,'Draw Data'!$F:$F,$A29,'Draw Data'!$G:$G,$B29,'Draw Data'!$A:$A,H$1)</f>
        <v>0</v>
      </c>
    </row>
    <row r="30" spans="1:8">
      <c r="A30" s="23"/>
      <c r="B30" s="23"/>
      <c r="C30" s="25"/>
      <c r="D30" s="287">
        <f>SUMIFS('Draw Data'!D:D,'Draw Data'!F:F,A30,'Draw Data'!G:G,B30)</f>
        <v>0</v>
      </c>
      <c r="E30" s="288">
        <f t="shared" si="1"/>
        <v>0</v>
      </c>
      <c r="F30" s="287">
        <f>SUMIFS('Draw Data'!$D:$D,'Draw Data'!$F:$F,$A30,'Draw Data'!$G:$G,$B30,'Draw Data'!$A:$A,F$1)</f>
        <v>0</v>
      </c>
      <c r="G30" s="287">
        <f>SUMIFS('Draw Data'!$D:$D,'Draw Data'!$F:$F,$A30,'Draw Data'!$G:$G,$B30,'Draw Data'!$A:$A,G$1)</f>
        <v>0</v>
      </c>
      <c r="H30" s="287">
        <f>SUMIFS('Draw Data'!$D:$D,'Draw Data'!$F:$F,$A30,'Draw Data'!$G:$G,$B30,'Draw Data'!$A:$A,H$1)</f>
        <v>0</v>
      </c>
    </row>
    <row r="31" spans="1:8">
      <c r="A31" s="23"/>
      <c r="B31" s="23"/>
      <c r="C31" s="25"/>
      <c r="D31" s="287">
        <f>SUMIFS('Draw Data'!D:D,'Draw Data'!F:F,A31,'Draw Data'!G:G,B31)</f>
        <v>0</v>
      </c>
      <c r="E31" s="288">
        <f t="shared" si="1"/>
        <v>0</v>
      </c>
      <c r="F31" s="287">
        <f>SUMIFS('Draw Data'!$D:$D,'Draw Data'!$F:$F,$A31,'Draw Data'!$G:$G,$B31,'Draw Data'!$A:$A,F$1)</f>
        <v>0</v>
      </c>
      <c r="G31" s="287">
        <f>SUMIFS('Draw Data'!$D:$D,'Draw Data'!$F:$F,$A31,'Draw Data'!$G:$G,$B31,'Draw Data'!$A:$A,G$1)</f>
        <v>0</v>
      </c>
      <c r="H31" s="287">
        <f>SUMIFS('Draw Data'!$D:$D,'Draw Data'!$F:$F,$A31,'Draw Data'!$G:$G,$B31,'Draw Data'!$A:$A,H$1)</f>
        <v>0</v>
      </c>
    </row>
    <row r="32" spans="1:8">
      <c r="A32" s="23"/>
      <c r="B32" s="23"/>
      <c r="C32" s="25"/>
      <c r="D32" s="287">
        <f>SUMIFS('Draw Data'!D:D,'Draw Data'!F:F,A32,'Draw Data'!G:G,B32)</f>
        <v>0</v>
      </c>
      <c r="E32" s="288">
        <f t="shared" si="1"/>
        <v>0</v>
      </c>
      <c r="F32" s="287">
        <f>SUMIFS('Draw Data'!$D:$D,'Draw Data'!$F:$F,$A32,'Draw Data'!$G:$G,$B32,'Draw Data'!$A:$A,F$1)</f>
        <v>0</v>
      </c>
      <c r="G32" s="287">
        <f>SUMIFS('Draw Data'!$D:$D,'Draw Data'!$F:$F,$A32,'Draw Data'!$G:$G,$B32,'Draw Data'!$A:$A,G$1)</f>
        <v>0</v>
      </c>
      <c r="H32" s="287">
        <f>SUMIFS('Draw Data'!$D:$D,'Draw Data'!$F:$F,$A32,'Draw Data'!$G:$G,$B32,'Draw Data'!$A:$A,H$1)</f>
        <v>0</v>
      </c>
    </row>
    <row r="33" spans="1:8">
      <c r="A33" s="23"/>
      <c r="B33" s="23"/>
      <c r="C33" s="25"/>
      <c r="D33" s="287">
        <f>SUMIFS('Draw Data'!D:D,'Draw Data'!F:F,A33,'Draw Data'!G:G,B33)</f>
        <v>0</v>
      </c>
      <c r="E33" s="288">
        <f t="shared" si="1"/>
        <v>0</v>
      </c>
      <c r="F33" s="287">
        <f>SUMIFS('Draw Data'!$D:$D,'Draw Data'!$F:$F,$A33,'Draw Data'!$G:$G,$B33,'Draw Data'!$A:$A,F$1)</f>
        <v>0</v>
      </c>
      <c r="G33" s="287">
        <f>SUMIFS('Draw Data'!$D:$D,'Draw Data'!$F:$F,$A33,'Draw Data'!$G:$G,$B33,'Draw Data'!$A:$A,G$1)</f>
        <v>0</v>
      </c>
      <c r="H33" s="287">
        <f>SUMIFS('Draw Data'!$D:$D,'Draw Data'!$F:$F,$A33,'Draw Data'!$G:$G,$B33,'Draw Data'!$A:$A,H$1)</f>
        <v>0</v>
      </c>
    </row>
    <row r="34" spans="1:8">
      <c r="A34" s="23"/>
      <c r="B34" s="23"/>
      <c r="C34" s="25"/>
      <c r="D34" s="287">
        <f>SUMIFS('Draw Data'!D:D,'Draw Data'!F:F,A34,'Draw Data'!G:G,B34)</f>
        <v>0</v>
      </c>
      <c r="E34" s="288">
        <f t="shared" si="1"/>
        <v>0</v>
      </c>
      <c r="F34" s="287">
        <f>SUMIFS('Draw Data'!$D:$D,'Draw Data'!$F:$F,$A34,'Draw Data'!$G:$G,$B34,'Draw Data'!$A:$A,F$1)</f>
        <v>0</v>
      </c>
      <c r="G34" s="287">
        <f>SUMIFS('Draw Data'!$D:$D,'Draw Data'!$F:$F,$A34,'Draw Data'!$G:$G,$B34,'Draw Data'!$A:$A,G$1)</f>
        <v>0</v>
      </c>
      <c r="H34" s="287">
        <f>SUMIFS('Draw Data'!$D:$D,'Draw Data'!$F:$F,$A34,'Draw Data'!$G:$G,$B34,'Draw Data'!$A:$A,H$1)</f>
        <v>0</v>
      </c>
    </row>
    <row r="35" spans="1:8">
      <c r="A35" s="23"/>
      <c r="B35" s="23"/>
      <c r="C35" s="25"/>
      <c r="D35" s="287">
        <f>SUMIFS('Draw Data'!D:D,'Draw Data'!F:F,A35,'Draw Data'!G:G,B35)</f>
        <v>0</v>
      </c>
      <c r="E35" s="288">
        <f t="shared" si="1"/>
        <v>0</v>
      </c>
      <c r="F35" s="287">
        <f>SUMIFS('Draw Data'!$D:$D,'Draw Data'!$F:$F,$A35,'Draw Data'!$G:$G,$B35,'Draw Data'!$A:$A,F$1)</f>
        <v>0</v>
      </c>
      <c r="G35" s="287">
        <f>SUMIFS('Draw Data'!$D:$D,'Draw Data'!$F:$F,$A35,'Draw Data'!$G:$G,$B35,'Draw Data'!$A:$A,G$1)</f>
        <v>0</v>
      </c>
      <c r="H35" s="287">
        <f>SUMIFS('Draw Data'!$D:$D,'Draw Data'!$F:$F,$A35,'Draw Data'!$G:$G,$B35,'Draw Data'!$A:$A,H$1)</f>
        <v>0</v>
      </c>
    </row>
    <row r="36" spans="1:8">
      <c r="A36" s="23"/>
      <c r="B36" s="23"/>
      <c r="C36" s="25"/>
      <c r="D36" s="287">
        <f>SUMIFS('Draw Data'!D:D,'Draw Data'!F:F,A36,'Draw Data'!G:G,B36)</f>
        <v>0</v>
      </c>
      <c r="E36" s="288">
        <f t="shared" si="1"/>
        <v>0</v>
      </c>
      <c r="F36" s="287">
        <f>SUMIFS('Draw Data'!$D:$D,'Draw Data'!$F:$F,$A36,'Draw Data'!$G:$G,$B36,'Draw Data'!$A:$A,F$1)</f>
        <v>0</v>
      </c>
      <c r="G36" s="287">
        <f>SUMIFS('Draw Data'!$D:$D,'Draw Data'!$F:$F,$A36,'Draw Data'!$G:$G,$B36,'Draw Data'!$A:$A,G$1)</f>
        <v>0</v>
      </c>
      <c r="H36" s="287">
        <f>SUMIFS('Draw Data'!$D:$D,'Draw Data'!$F:$F,$A36,'Draw Data'!$G:$G,$B36,'Draw Data'!$A:$A,H$1)</f>
        <v>0</v>
      </c>
    </row>
    <row r="37" spans="1:8">
      <c r="A37" s="23"/>
      <c r="B37" s="23"/>
      <c r="C37" s="25"/>
      <c r="D37" s="287">
        <f>SUMIFS('Draw Data'!D:D,'Draw Data'!F:F,A37,'Draw Data'!G:G,B37)</f>
        <v>0</v>
      </c>
      <c r="E37" s="288">
        <f t="shared" si="1"/>
        <v>0</v>
      </c>
      <c r="F37" s="287">
        <f>SUMIFS('Draw Data'!$D:$D,'Draw Data'!$F:$F,$A37,'Draw Data'!$G:$G,$B37,'Draw Data'!$A:$A,F$1)</f>
        <v>0</v>
      </c>
      <c r="G37" s="287">
        <f>SUMIFS('Draw Data'!$D:$D,'Draw Data'!$F:$F,$A37,'Draw Data'!$G:$G,$B37,'Draw Data'!$A:$A,G$1)</f>
        <v>0</v>
      </c>
      <c r="H37" s="287">
        <f>SUMIFS('Draw Data'!$D:$D,'Draw Data'!$F:$F,$A37,'Draw Data'!$G:$G,$B37,'Draw Data'!$A:$A,H$1)</f>
        <v>0</v>
      </c>
    </row>
    <row r="38" spans="1:8">
      <c r="A38" s="23"/>
      <c r="B38" s="23"/>
      <c r="C38" s="25"/>
      <c r="D38" s="287">
        <f>SUMIFS('Draw Data'!D:D,'Draw Data'!F:F,A38,'Draw Data'!G:G,B38)</f>
        <v>0</v>
      </c>
      <c r="E38" s="288">
        <f t="shared" si="1"/>
        <v>0</v>
      </c>
      <c r="F38" s="287">
        <f>SUMIFS('Draw Data'!$D:$D,'Draw Data'!$F:$F,$A38,'Draw Data'!$G:$G,$B38,'Draw Data'!$A:$A,F$1)</f>
        <v>0</v>
      </c>
      <c r="G38" s="287">
        <f>SUMIFS('Draw Data'!$D:$D,'Draw Data'!$F:$F,$A38,'Draw Data'!$G:$G,$B38,'Draw Data'!$A:$A,G$1)</f>
        <v>0</v>
      </c>
      <c r="H38" s="287">
        <f>SUMIFS('Draw Data'!$D:$D,'Draw Data'!$F:$F,$A38,'Draw Data'!$G:$G,$B38,'Draw Data'!$A:$A,H$1)</f>
        <v>0</v>
      </c>
    </row>
    <row r="39" spans="1:8">
      <c r="A39" s="23"/>
      <c r="B39" s="23"/>
      <c r="C39" s="25"/>
      <c r="D39" s="287">
        <f>SUMIFS('Draw Data'!D:D,'Draw Data'!F:F,A39,'Draw Data'!G:G,B39)</f>
        <v>0</v>
      </c>
      <c r="E39" s="288">
        <f t="shared" si="1"/>
        <v>0</v>
      </c>
      <c r="F39" s="287">
        <f>SUMIFS('Draw Data'!$D:$D,'Draw Data'!$F:$F,$A39,'Draw Data'!$G:$G,$B39,'Draw Data'!$A:$A,F$1)</f>
        <v>0</v>
      </c>
      <c r="G39" s="287">
        <f>SUMIFS('Draw Data'!$D:$D,'Draw Data'!$F:$F,$A39,'Draw Data'!$G:$G,$B39,'Draw Data'!$A:$A,G$1)</f>
        <v>0</v>
      </c>
      <c r="H39" s="287">
        <f>SUMIFS('Draw Data'!$D:$D,'Draw Data'!$F:$F,$A39,'Draw Data'!$G:$G,$B39,'Draw Data'!$A:$A,H$1)</f>
        <v>0</v>
      </c>
    </row>
    <row r="40" spans="1:8">
      <c r="A40" s="23"/>
      <c r="B40" s="23"/>
      <c r="C40" s="25"/>
      <c r="D40" s="287">
        <f>SUMIFS('Draw Data'!D:D,'Draw Data'!F:F,A40,'Draw Data'!G:G,B40)</f>
        <v>0</v>
      </c>
      <c r="E40" s="288">
        <f t="shared" si="1"/>
        <v>0</v>
      </c>
      <c r="F40" s="287">
        <f>SUMIFS('Draw Data'!$D:$D,'Draw Data'!$F:$F,$A40,'Draw Data'!$G:$G,$B40,'Draw Data'!$A:$A,F$1)</f>
        <v>0</v>
      </c>
      <c r="G40" s="287">
        <f>SUMIFS('Draw Data'!$D:$D,'Draw Data'!$F:$F,$A40,'Draw Data'!$G:$G,$B40,'Draw Data'!$A:$A,G$1)</f>
        <v>0</v>
      </c>
      <c r="H40" s="287">
        <f>SUMIFS('Draw Data'!$D:$D,'Draw Data'!$F:$F,$A40,'Draw Data'!$G:$G,$B40,'Draw Data'!$A:$A,H$1)</f>
        <v>0</v>
      </c>
    </row>
    <row r="41" spans="1:8">
      <c r="A41" s="23"/>
      <c r="B41" s="23"/>
      <c r="C41" s="25"/>
      <c r="D41" s="287">
        <f>SUMIFS('Draw Data'!D:D,'Draw Data'!F:F,A41,'Draw Data'!G:G,B41)</f>
        <v>0</v>
      </c>
      <c r="E41" s="288">
        <f t="shared" si="1"/>
        <v>0</v>
      </c>
      <c r="F41" s="287">
        <f>SUMIFS('Draw Data'!$D:$D,'Draw Data'!$F:$F,$A41,'Draw Data'!$G:$G,$B41,'Draw Data'!$A:$A,F$1)</f>
        <v>0</v>
      </c>
      <c r="G41" s="287">
        <f>SUMIFS('Draw Data'!$D:$D,'Draw Data'!$F:$F,$A41,'Draw Data'!$G:$G,$B41,'Draw Data'!$A:$A,G$1)</f>
        <v>0</v>
      </c>
      <c r="H41" s="287">
        <f>SUMIFS('Draw Data'!$D:$D,'Draw Data'!$F:$F,$A41,'Draw Data'!$G:$G,$B41,'Draw Data'!$A:$A,H$1)</f>
        <v>0</v>
      </c>
    </row>
    <row r="42" spans="1:8">
      <c r="A42" s="23"/>
      <c r="B42" s="23"/>
      <c r="C42" s="25"/>
      <c r="D42" s="287">
        <f>SUMIFS('Draw Data'!D:D,'Draw Data'!F:F,A42,'Draw Data'!G:G,B42)</f>
        <v>0</v>
      </c>
      <c r="E42" s="288">
        <f t="shared" si="1"/>
        <v>0</v>
      </c>
      <c r="F42" s="287">
        <f>SUMIFS('Draw Data'!$D:$D,'Draw Data'!$F:$F,$A42,'Draw Data'!$G:$G,$B42,'Draw Data'!$A:$A,F$1)</f>
        <v>0</v>
      </c>
      <c r="G42" s="287">
        <f>SUMIFS('Draw Data'!$D:$D,'Draw Data'!$F:$F,$A42,'Draw Data'!$G:$G,$B42,'Draw Data'!$A:$A,G$1)</f>
        <v>0</v>
      </c>
      <c r="H42" s="287">
        <f>SUMIFS('Draw Data'!$D:$D,'Draw Data'!$F:$F,$A42,'Draw Data'!$G:$G,$B42,'Draw Data'!$A:$A,H$1)</f>
        <v>0</v>
      </c>
    </row>
    <row r="43" spans="1:8">
      <c r="A43" s="23"/>
      <c r="B43" s="23"/>
      <c r="C43" s="25"/>
      <c r="D43" s="287">
        <f>SUMIFS('Draw Data'!D:D,'Draw Data'!F:F,A43,'Draw Data'!G:G,B43)</f>
        <v>0</v>
      </c>
      <c r="E43" s="288">
        <f t="shared" si="1"/>
        <v>0</v>
      </c>
      <c r="F43" s="287">
        <f>SUMIFS('Draw Data'!$D:$D,'Draw Data'!$F:$F,$A43,'Draw Data'!$G:$G,$B43,'Draw Data'!$A:$A,F$1)</f>
        <v>0</v>
      </c>
      <c r="G43" s="287">
        <f>SUMIFS('Draw Data'!$D:$D,'Draw Data'!$F:$F,$A43,'Draw Data'!$G:$G,$B43,'Draw Data'!$A:$A,G$1)</f>
        <v>0</v>
      </c>
      <c r="H43" s="287">
        <f>SUMIFS('Draw Data'!$D:$D,'Draw Data'!$F:$F,$A43,'Draw Data'!$G:$G,$B43,'Draw Data'!$A:$A,H$1)</f>
        <v>0</v>
      </c>
    </row>
    <row r="44" spans="1:8">
      <c r="A44" s="23"/>
      <c r="B44" s="23"/>
      <c r="C44" s="25"/>
      <c r="D44" s="287">
        <f>SUMIFS('Draw Data'!D:D,'Draw Data'!F:F,A44,'Draw Data'!G:G,B44)</f>
        <v>0</v>
      </c>
      <c r="E44" s="288">
        <f t="shared" si="1"/>
        <v>0</v>
      </c>
      <c r="F44" s="287">
        <f>SUMIFS('Draw Data'!$D:$D,'Draw Data'!$F:$F,$A44,'Draw Data'!$G:$G,$B44,'Draw Data'!$A:$A,F$1)</f>
        <v>0</v>
      </c>
      <c r="G44" s="287">
        <f>SUMIFS('Draw Data'!$D:$D,'Draw Data'!$F:$F,$A44,'Draw Data'!$G:$G,$B44,'Draw Data'!$A:$A,G$1)</f>
        <v>0</v>
      </c>
      <c r="H44" s="287">
        <f>SUMIFS('Draw Data'!$D:$D,'Draw Data'!$F:$F,$A44,'Draw Data'!$G:$G,$B44,'Draw Data'!$A:$A,H$1)</f>
        <v>0</v>
      </c>
    </row>
    <row r="45" spans="1:8">
      <c r="A45" s="23"/>
      <c r="B45" s="23"/>
      <c r="C45" s="25"/>
      <c r="D45" s="287">
        <f>SUMIFS('Draw Data'!D:D,'Draw Data'!F:F,A45,'Draw Data'!G:G,B45)</f>
        <v>0</v>
      </c>
      <c r="E45" s="288">
        <f t="shared" si="1"/>
        <v>0</v>
      </c>
      <c r="F45" s="287">
        <f>SUMIFS('Draw Data'!$D:$D,'Draw Data'!$F:$F,$A45,'Draw Data'!$G:$G,$B45,'Draw Data'!$A:$A,F$1)</f>
        <v>0</v>
      </c>
      <c r="G45" s="287">
        <f>SUMIFS('Draw Data'!$D:$D,'Draw Data'!$F:$F,$A45,'Draw Data'!$G:$G,$B45,'Draw Data'!$A:$A,G$1)</f>
        <v>0</v>
      </c>
      <c r="H45" s="287">
        <f>SUMIFS('Draw Data'!$D:$D,'Draw Data'!$F:$F,$A45,'Draw Data'!$G:$G,$B45,'Draw Data'!$A:$A,H$1)</f>
        <v>0</v>
      </c>
    </row>
    <row r="46" spans="1:8">
      <c r="A46" s="23"/>
      <c r="B46" s="23"/>
      <c r="C46" s="25"/>
      <c r="D46" s="287">
        <f>SUMIFS('Draw Data'!D:D,'Draw Data'!F:F,A46,'Draw Data'!G:G,B46)</f>
        <v>0</v>
      </c>
      <c r="E46" s="288">
        <f t="shared" si="1"/>
        <v>0</v>
      </c>
      <c r="F46" s="287">
        <f>SUMIFS('Draw Data'!$D:$D,'Draw Data'!$F:$F,$A46,'Draw Data'!$G:$G,$B46,'Draw Data'!$A:$A,F$1)</f>
        <v>0</v>
      </c>
      <c r="G46" s="287">
        <f>SUMIFS('Draw Data'!$D:$D,'Draw Data'!$F:$F,$A46,'Draw Data'!$G:$G,$B46,'Draw Data'!$A:$A,G$1)</f>
        <v>0</v>
      </c>
      <c r="H46" s="287">
        <f>SUMIFS('Draw Data'!$D:$D,'Draw Data'!$F:$F,$A46,'Draw Data'!$G:$G,$B46,'Draw Data'!$A:$A,H$1)</f>
        <v>0</v>
      </c>
    </row>
    <row r="47" spans="1:8">
      <c r="A47" s="23"/>
      <c r="B47" s="23"/>
      <c r="C47" s="25"/>
      <c r="D47" s="287">
        <f>SUMIFS('Draw Data'!D:D,'Draw Data'!F:F,A47,'Draw Data'!G:G,B47)</f>
        <v>0</v>
      </c>
      <c r="E47" s="288">
        <f t="shared" si="1"/>
        <v>0</v>
      </c>
      <c r="F47" s="287">
        <f>SUMIFS('Draw Data'!$D:$D,'Draw Data'!$F:$F,$A47,'Draw Data'!$G:$G,$B47,'Draw Data'!$A:$A,F$1)</f>
        <v>0</v>
      </c>
      <c r="G47" s="287">
        <f>SUMIFS('Draw Data'!$D:$D,'Draw Data'!$F:$F,$A47,'Draw Data'!$G:$G,$B47,'Draw Data'!$A:$A,G$1)</f>
        <v>0</v>
      </c>
      <c r="H47" s="287">
        <f>SUMIFS('Draw Data'!$D:$D,'Draw Data'!$F:$F,$A47,'Draw Data'!$G:$G,$B47,'Draw Data'!$A:$A,H$1)</f>
        <v>0</v>
      </c>
    </row>
    <row r="48" spans="1:8">
      <c r="A48" s="23"/>
      <c r="B48" s="23"/>
      <c r="C48" s="25"/>
      <c r="D48" s="287">
        <f>SUMIFS('Draw Data'!D:D,'Draw Data'!F:F,A48,'Draw Data'!G:G,B48)</f>
        <v>0</v>
      </c>
      <c r="E48" s="288">
        <f t="shared" si="1"/>
        <v>0</v>
      </c>
      <c r="F48" s="287">
        <f>SUMIFS('Draw Data'!$D:$D,'Draw Data'!$F:$F,$A48,'Draw Data'!$G:$G,$B48,'Draw Data'!$A:$A,F$1)</f>
        <v>0</v>
      </c>
      <c r="G48" s="287">
        <f>SUMIFS('Draw Data'!$D:$D,'Draw Data'!$F:$F,$A48,'Draw Data'!$G:$G,$B48,'Draw Data'!$A:$A,G$1)</f>
        <v>0</v>
      </c>
      <c r="H48" s="287">
        <f>SUMIFS('Draw Data'!$D:$D,'Draw Data'!$F:$F,$A48,'Draw Data'!$G:$G,$B48,'Draw Data'!$A:$A,H$1)</f>
        <v>0</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5"/>
  <sheetViews>
    <sheetView workbookViewId="0">
      <selection activeCell="E10" sqref="E10"/>
    </sheetView>
  </sheetViews>
  <sheetFormatPr defaultRowHeight="12.75"/>
  <cols>
    <col min="1" max="1" width="32.140625" bestFit="1" customWidth="1"/>
    <col min="2" max="2" width="23.7109375" bestFit="1" customWidth="1"/>
    <col min="3" max="3" width="25" bestFit="1" customWidth="1"/>
    <col min="4" max="4" width="29" bestFit="1" customWidth="1"/>
    <col min="5" max="5" width="30.42578125" bestFit="1" customWidth="1"/>
    <col min="6" max="6" width="33.42578125" bestFit="1" customWidth="1"/>
    <col min="7" max="7" width="29" bestFit="1" customWidth="1"/>
    <col min="8" max="8" width="26.85546875" bestFit="1" customWidth="1"/>
    <col min="9" max="9" width="7.85546875" customWidth="1"/>
  </cols>
  <sheetData>
    <row r="1" spans="1:10">
      <c r="A1" s="26" t="s">
        <v>42</v>
      </c>
      <c r="B1" s="26" t="s">
        <v>43</v>
      </c>
      <c r="C1" t="s">
        <v>6</v>
      </c>
      <c r="D1" s="26" t="s">
        <v>44</v>
      </c>
      <c r="E1" s="26" t="s">
        <v>45</v>
      </c>
      <c r="F1" s="26" t="s">
        <v>46</v>
      </c>
      <c r="G1" s="26" t="s">
        <v>47</v>
      </c>
      <c r="H1" s="26" t="s">
        <v>48</v>
      </c>
    </row>
    <row r="2" spans="1:10">
      <c r="A2" s="30" t="s">
        <v>11</v>
      </c>
      <c r="B2" t="s">
        <v>0</v>
      </c>
      <c r="C2" t="s">
        <v>7</v>
      </c>
      <c r="D2" t="s">
        <v>14</v>
      </c>
      <c r="E2" t="s">
        <v>17</v>
      </c>
      <c r="F2" t="s">
        <v>21</v>
      </c>
      <c r="G2" t="s">
        <v>22</v>
      </c>
      <c r="H2" t="s">
        <v>28</v>
      </c>
    </row>
    <row r="3" spans="1:10">
      <c r="B3" t="s">
        <v>12</v>
      </c>
      <c r="C3" t="s">
        <v>27</v>
      </c>
      <c r="D3" t="s">
        <v>15</v>
      </c>
      <c r="E3" t="s">
        <v>18</v>
      </c>
      <c r="F3" t="s">
        <v>20</v>
      </c>
      <c r="G3" t="s">
        <v>3</v>
      </c>
      <c r="H3" t="s">
        <v>8</v>
      </c>
    </row>
    <row r="4" spans="1:10">
      <c r="A4" s="26"/>
      <c r="B4" t="str">
        <f>Budgets!A13&amp;" "&amp;Budgets!B13</f>
        <v>SIOther: ExplanationSI</v>
      </c>
      <c r="C4" t="s">
        <v>13</v>
      </c>
      <c r="D4" t="s">
        <v>138</v>
      </c>
      <c r="E4" t="s">
        <v>19</v>
      </c>
      <c r="F4" t="str">
        <f>Budgets!A38&amp;" "&amp;Budgets!B38</f>
        <v>FFOther: ExplanationFE</v>
      </c>
      <c r="G4" t="s">
        <v>23</v>
      </c>
      <c r="H4" s="30" t="s">
        <v>25</v>
      </c>
    </row>
    <row r="5" spans="1:10">
      <c r="A5" s="26"/>
      <c r="C5" t="s">
        <v>1</v>
      </c>
      <c r="D5" t="s">
        <v>139</v>
      </c>
      <c r="E5" t="s">
        <v>20</v>
      </c>
      <c r="G5" s="30" t="s">
        <v>140</v>
      </c>
      <c r="H5" s="30" t="s">
        <v>26</v>
      </c>
    </row>
    <row r="6" spans="1:10">
      <c r="A6" s="26"/>
      <c r="C6" t="str">
        <f>Budgets!A19&amp;" "&amp;Budgets!B19</f>
        <v>COther: ExplanationC1</v>
      </c>
      <c r="D6" t="s">
        <v>16</v>
      </c>
      <c r="E6" t="str">
        <f>Budgets!A34&amp;" "&amp;Budgets!B34</f>
        <v>ICOther: ExplanationIC</v>
      </c>
      <c r="G6" t="s">
        <v>24</v>
      </c>
      <c r="H6" t="str">
        <f>Budgets!A52&amp;" "&amp;Budgets!B52</f>
        <v>DROther: ExplanationDR</v>
      </c>
    </row>
    <row r="7" spans="1:10">
      <c r="A7" s="26"/>
      <c r="C7" t="str">
        <f>Budgets!A20&amp;" "&amp;Budgets!B20</f>
        <v>COther: ExplanationC2</v>
      </c>
      <c r="D7" t="s">
        <v>2</v>
      </c>
      <c r="G7" t="str">
        <f>Budgets!A45&amp;" "&amp;Budgets!B45</f>
        <v>SCOther: ExplanationSC1</v>
      </c>
    </row>
    <row r="8" spans="1:10">
      <c r="A8" s="26"/>
      <c r="D8" t="str">
        <f>Budgets!A28&amp;" "&amp;Budgets!B28</f>
        <v>PFOther: ExplanationPF</v>
      </c>
      <c r="G8" t="str">
        <f>Budgets!A46&amp;" "&amp;Budgets!B46</f>
        <v>SCOther: ExplanationSC2</v>
      </c>
    </row>
    <row r="11" spans="1:10">
      <c r="J11" s="30"/>
    </row>
    <row r="12" spans="1:10">
      <c r="A12" s="26" t="s">
        <v>42</v>
      </c>
      <c r="B12" s="30">
        <v>1</v>
      </c>
      <c r="D12" s="30" t="s">
        <v>124</v>
      </c>
      <c r="E12" t="s">
        <v>111</v>
      </c>
    </row>
    <row r="13" spans="1:10">
      <c r="A13" s="26" t="s">
        <v>11</v>
      </c>
      <c r="B13">
        <v>1</v>
      </c>
      <c r="D13" s="30" t="s">
        <v>125</v>
      </c>
      <c r="E13" t="s">
        <v>109</v>
      </c>
    </row>
    <row r="14" spans="1:10" ht="15">
      <c r="A14" t="s">
        <v>43</v>
      </c>
      <c r="B14">
        <v>2</v>
      </c>
      <c r="D14" s="212" t="s">
        <v>150</v>
      </c>
      <c r="E14" t="s">
        <v>110</v>
      </c>
    </row>
    <row r="15" spans="1:10" ht="15">
      <c r="A15" s="26" t="s">
        <v>0</v>
      </c>
      <c r="B15">
        <v>1</v>
      </c>
      <c r="D15" s="53" t="s">
        <v>101</v>
      </c>
    </row>
    <row r="16" spans="1:10">
      <c r="A16" s="26" t="s">
        <v>12</v>
      </c>
      <c r="B16">
        <v>2</v>
      </c>
      <c r="E16" s="30" t="s">
        <v>72</v>
      </c>
    </row>
    <row r="17" spans="1:5">
      <c r="A17" s="26" t="str">
        <f>B4</f>
        <v>SIOther: ExplanationSI</v>
      </c>
      <c r="B17">
        <v>3</v>
      </c>
      <c r="D17" s="30" t="s">
        <v>107</v>
      </c>
      <c r="E17" s="30" t="s">
        <v>65</v>
      </c>
    </row>
    <row r="18" spans="1:5">
      <c r="A18" s="26" t="s">
        <v>6</v>
      </c>
      <c r="B18">
        <v>3</v>
      </c>
      <c r="D18" s="30" t="s">
        <v>108</v>
      </c>
      <c r="E18" s="30" t="s">
        <v>66</v>
      </c>
    </row>
    <row r="19" spans="1:5">
      <c r="A19" s="26" t="s">
        <v>7</v>
      </c>
      <c r="B19">
        <v>1</v>
      </c>
      <c r="E19" s="30" t="s">
        <v>112</v>
      </c>
    </row>
    <row r="20" spans="1:5">
      <c r="A20" t="s">
        <v>27</v>
      </c>
      <c r="B20">
        <v>2</v>
      </c>
      <c r="D20" s="30" t="s">
        <v>67</v>
      </c>
      <c r="E20" s="30" t="s">
        <v>80</v>
      </c>
    </row>
    <row r="21" spans="1:5">
      <c r="A21" t="s">
        <v>13</v>
      </c>
      <c r="B21">
        <v>3</v>
      </c>
      <c r="D21" s="30" t="s">
        <v>73</v>
      </c>
      <c r="E21" s="30" t="s">
        <v>74</v>
      </c>
    </row>
    <row r="22" spans="1:5">
      <c r="A22" t="s">
        <v>1</v>
      </c>
      <c r="B22">
        <v>4</v>
      </c>
      <c r="E22" s="30"/>
    </row>
    <row r="23" spans="1:5">
      <c r="A23" t="str">
        <f>C6</f>
        <v>COther: ExplanationC1</v>
      </c>
      <c r="B23">
        <v>5</v>
      </c>
      <c r="E23" s="30" t="s">
        <v>72</v>
      </c>
    </row>
    <row r="24" spans="1:5">
      <c r="A24" t="str">
        <f>C7</f>
        <v>COther: ExplanationC2</v>
      </c>
      <c r="B24">
        <v>6</v>
      </c>
      <c r="E24" s="30" t="s">
        <v>65</v>
      </c>
    </row>
    <row r="25" spans="1:5">
      <c r="A25" t="s">
        <v>44</v>
      </c>
      <c r="B25">
        <v>4</v>
      </c>
      <c r="E25" s="30" t="s">
        <v>80</v>
      </c>
    </row>
    <row r="26" spans="1:5">
      <c r="A26" t="s">
        <v>14</v>
      </c>
      <c r="B26">
        <v>1</v>
      </c>
    </row>
    <row r="27" spans="1:5">
      <c r="A27" s="30" t="s">
        <v>15</v>
      </c>
      <c r="B27">
        <v>2</v>
      </c>
    </row>
    <row r="28" spans="1:5">
      <c r="A28" t="s">
        <v>138</v>
      </c>
      <c r="B28">
        <v>3</v>
      </c>
    </row>
    <row r="29" spans="1:5">
      <c r="A29" t="s">
        <v>139</v>
      </c>
      <c r="B29">
        <v>4</v>
      </c>
    </row>
    <row r="30" spans="1:5">
      <c r="A30" t="s">
        <v>16</v>
      </c>
      <c r="B30">
        <v>5</v>
      </c>
    </row>
    <row r="31" spans="1:5">
      <c r="A31" t="s">
        <v>2</v>
      </c>
      <c r="B31">
        <v>6</v>
      </c>
    </row>
    <row r="32" spans="1:5">
      <c r="A32" t="str">
        <f>D8</f>
        <v>PFOther: ExplanationPF</v>
      </c>
      <c r="B32">
        <v>7</v>
      </c>
    </row>
    <row r="33" spans="1:2">
      <c r="A33" t="s">
        <v>45</v>
      </c>
      <c r="B33">
        <v>5</v>
      </c>
    </row>
    <row r="34" spans="1:2">
      <c r="A34" t="s">
        <v>17</v>
      </c>
      <c r="B34">
        <v>1</v>
      </c>
    </row>
    <row r="35" spans="1:2">
      <c r="A35" t="s">
        <v>18</v>
      </c>
      <c r="B35">
        <v>2</v>
      </c>
    </row>
    <row r="36" spans="1:2">
      <c r="A36" t="s">
        <v>19</v>
      </c>
      <c r="B36">
        <v>3</v>
      </c>
    </row>
    <row r="37" spans="1:2">
      <c r="A37" t="s">
        <v>20</v>
      </c>
      <c r="B37">
        <v>4</v>
      </c>
    </row>
    <row r="38" spans="1:2">
      <c r="A38" t="str">
        <f>E6</f>
        <v>ICOther: ExplanationIC</v>
      </c>
      <c r="B38">
        <v>5</v>
      </c>
    </row>
    <row r="39" spans="1:2">
      <c r="A39" s="30" t="s">
        <v>46</v>
      </c>
      <c r="B39">
        <v>6</v>
      </c>
    </row>
    <row r="40" spans="1:2">
      <c r="A40" t="s">
        <v>21</v>
      </c>
      <c r="B40">
        <v>1</v>
      </c>
    </row>
    <row r="41" spans="1:2">
      <c r="A41" t="s">
        <v>20</v>
      </c>
      <c r="B41">
        <v>2</v>
      </c>
    </row>
    <row r="42" spans="1:2">
      <c r="A42" t="str">
        <f>F4</f>
        <v>FFOther: ExplanationFE</v>
      </c>
      <c r="B42">
        <v>3</v>
      </c>
    </row>
    <row r="43" spans="1:2">
      <c r="A43" t="s">
        <v>47</v>
      </c>
      <c r="B43">
        <v>7</v>
      </c>
    </row>
    <row r="44" spans="1:2">
      <c r="A44" t="s">
        <v>22</v>
      </c>
      <c r="B44">
        <v>1</v>
      </c>
    </row>
    <row r="45" spans="1:2">
      <c r="A45" t="s">
        <v>3</v>
      </c>
      <c r="B45">
        <v>2</v>
      </c>
    </row>
    <row r="46" spans="1:2">
      <c r="A46" t="s">
        <v>23</v>
      </c>
      <c r="B46">
        <v>3</v>
      </c>
    </row>
    <row r="47" spans="1:2">
      <c r="A47" t="s">
        <v>140</v>
      </c>
      <c r="B47">
        <v>4</v>
      </c>
    </row>
    <row r="48" spans="1:2">
      <c r="A48" t="s">
        <v>24</v>
      </c>
      <c r="B48">
        <v>5</v>
      </c>
    </row>
    <row r="49" spans="1:2">
      <c r="A49" t="str">
        <f>G7</f>
        <v>SCOther: ExplanationSC1</v>
      </c>
      <c r="B49">
        <v>6</v>
      </c>
    </row>
    <row r="50" spans="1:2">
      <c r="A50" t="str">
        <f>G8</f>
        <v>SCOther: ExplanationSC2</v>
      </c>
      <c r="B50">
        <v>7</v>
      </c>
    </row>
    <row r="51" spans="1:2">
      <c r="A51" t="s">
        <v>48</v>
      </c>
      <c r="B51">
        <v>8</v>
      </c>
    </row>
    <row r="52" spans="1:2">
      <c r="A52" t="s">
        <v>28</v>
      </c>
      <c r="B52">
        <v>1</v>
      </c>
    </row>
    <row r="53" spans="1:2">
      <c r="A53" t="s">
        <v>8</v>
      </c>
      <c r="B53">
        <v>2</v>
      </c>
    </row>
    <row r="54" spans="1:2">
      <c r="A54" t="s">
        <v>29</v>
      </c>
      <c r="B54">
        <v>3</v>
      </c>
    </row>
    <row r="55" spans="1:2">
      <c r="A55" t="str">
        <f>H6</f>
        <v>DROther: ExplanationDR</v>
      </c>
      <c r="B55">
        <v>4</v>
      </c>
    </row>
  </sheetData>
  <sheetProtection password="CC7C"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row r="1" spans="1:1">
      <c r="A1" s="30" t="s">
        <v>147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Budgets</vt:lpstr>
      <vt:lpstr>Budget Data</vt:lpstr>
      <vt:lpstr>Draw Form</vt:lpstr>
      <vt:lpstr>Draw Summary</vt:lpstr>
      <vt:lpstr>Draw Data</vt:lpstr>
      <vt:lpstr>Invoice Check</vt:lpstr>
      <vt:lpstr>Tables</vt:lpstr>
      <vt:lpstr>Blank Sheet</vt:lpstr>
      <vt:lpstr>CONSTRUCTION</vt:lpstr>
      <vt:lpstr>DEVELOPMENT_RESERVES</vt:lpstr>
      <vt:lpstr>FINANCING_FEES_AND_EXPENSES</vt:lpstr>
      <vt:lpstr>INTERIM_COSTS</vt:lpstr>
      <vt:lpstr>Budgets!Print_Area</vt:lpstr>
      <vt:lpstr>'Draw Form'!Print_Area</vt:lpstr>
      <vt:lpstr>'Draw Summary'!Print_Area</vt:lpstr>
      <vt:lpstr>PROFESSIONAL_FEES</vt:lpstr>
      <vt:lpstr>PROPERTY_ACQUISITION</vt:lpstr>
      <vt:lpstr>Sections</vt:lpstr>
      <vt:lpstr>SITE_IMPROVEMENTS</vt:lpstr>
      <vt:lpstr>SOFT_COSTS</vt:lpstr>
    </vt:vector>
  </TitlesOfParts>
  <Company>SC State Housing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fairn</dc:creator>
  <cp:lastModifiedBy>SCSHAdmin</cp:lastModifiedBy>
  <cp:lastPrinted>2018-12-13T17:11:55Z</cp:lastPrinted>
  <dcterms:created xsi:type="dcterms:W3CDTF">2009-10-07T17:31:08Z</dcterms:created>
  <dcterms:modified xsi:type="dcterms:W3CDTF">2018-12-14T21:37:09Z</dcterms:modified>
</cp:coreProperties>
</file>